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pivotCache/pivotCacheDefinition5.xml" ContentType="application/vnd.openxmlformats-officedocument.spreadsheetml.pivotCacheDefinition+xml"/>
  <Override PartName="/xl/pivotCache/pivotCacheDefinition6.xml" ContentType="application/vnd.openxmlformats-officedocument.spreadsheetml.pivotCacheDefinition+xml"/>
  <Override PartName="/xl/pivotCache/pivotCacheDefinition7.xml" ContentType="application/vnd.openxmlformats-officedocument.spreadsheetml.pivotCacheDefinition+xml"/>
  <Override PartName="/xl/pivotCache/pivotCacheDefinition8.xml" ContentType="application/vnd.openxmlformats-officedocument.spreadsheetml.pivotCacheDefinition+xml"/>
  <Override PartName="/xl/pivotCache/pivotCacheDefinition9.xml" ContentType="application/vnd.openxmlformats-officedocument.spreadsheetml.pivotCacheDefinition+xml"/>
  <Override PartName="/xl/pivotCache/pivotCacheDefinition10.xml" ContentType="application/vnd.openxmlformats-officedocument.spreadsheetml.pivotCacheDefinition+xml"/>
  <Override PartName="/xl/pivotCache/pivotCacheDefinition11.xml" ContentType="application/vnd.openxmlformats-officedocument.spreadsheetml.pivotCacheDefinition+xml"/>
  <Override PartName="/xl/pivotCache/pivotCacheDefinition12.xml" ContentType="application/vnd.openxmlformats-officedocument.spreadsheetml.pivotCacheDefinition+xml"/>
  <Override PartName="/xl/pivotCache/pivotCacheDefinition13.xml" ContentType="application/vnd.openxmlformats-officedocument.spreadsheetml.pivotCacheDefinition+xml"/>
  <Override PartName="/xl/pivotCache/pivotCacheDefinition14.xml" ContentType="application/vnd.openxmlformats-officedocument.spreadsheetml.pivotCacheDefinition+xml"/>
  <Override PartName="/xl/pivotCache/pivotCacheDefinition15.xml" ContentType="application/vnd.openxmlformats-officedocument.spreadsheetml.pivotCacheDefinition+xml"/>
  <Override PartName="/xl/pivotCache/pivotCacheDefinition16.xml" ContentType="application/vnd.openxmlformats-officedocument.spreadsheetml.pivotCacheDefinition+xml"/>
  <Override PartName="/xl/pivotCache/pivotCacheDefinition17.xml" ContentType="application/vnd.openxmlformats-officedocument.spreadsheetml.pivotCacheDefinition+xml"/>
  <Override PartName="/xl/pivotCache/pivotCacheDefinition18.xml" ContentType="application/vnd.openxmlformats-officedocument.spreadsheetml.pivotCacheDefinition+xml"/>
  <Override PartName="/xl/pivotCache/pivotCacheDefinition19.xml" ContentType="application/vnd.openxmlformats-officedocument.spreadsheetml.pivotCacheDefinition+xml"/>
  <Override PartName="/xl/pivotCache/pivotCacheDefinition20.xml" ContentType="application/vnd.openxmlformats-officedocument.spreadsheetml.pivotCacheDefinition+xml"/>
  <Override PartName="/xl/pivotCache/pivotCacheDefinition21.xml" ContentType="application/vnd.openxmlformats-officedocument.spreadsheetml.pivotCacheDefinition+xml"/>
  <Override PartName="/xl/pivotCache/pivotCacheDefinition22.xml" ContentType="application/vnd.openxmlformats-officedocument.spreadsheetml.pivotCacheDefinition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pivotTables/pivotTable14.xml" ContentType="application/vnd.openxmlformats-officedocument.spreadsheetml.pivotTable+xml"/>
  <Override PartName="/xl/pivotTables/pivotTable15.xml" ContentType="application/vnd.openxmlformats-officedocument.spreadsheetml.pivotTable+xml"/>
  <Override PartName="/xl/pivotTables/pivotTable16.xml" ContentType="application/vnd.openxmlformats-officedocument.spreadsheetml.pivotTable+xml"/>
  <Override PartName="/xl/pivotTables/pivotTable17.xml" ContentType="application/vnd.openxmlformats-officedocument.spreadsheetml.pivotTable+xml"/>
  <Override PartName="/xl/pivotTables/pivotTable18.xml" ContentType="application/vnd.openxmlformats-officedocument.spreadsheetml.pivotTable+xml"/>
  <Override PartName="/xl/pivotTables/pivotTable19.xml" ContentType="application/vnd.openxmlformats-officedocument.spreadsheetml.pivotTable+xml"/>
  <Override PartName="/xl/pivotTables/pivotTable20.xml" ContentType="application/vnd.openxmlformats-officedocument.spreadsheetml.pivotTable+xml"/>
  <Override PartName="/xl/pivotTables/pivotTable2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drawings/drawing2.xml" ContentType="application/vnd.openxmlformats-officedocument.drawing+xml"/>
  <Override PartName="/xl/slicers/slicer2.xml" ContentType="application/vnd.ms-excel.slicer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licers/slicer3.xml" ContentType="application/vnd.ms-excel.slicer+xml"/>
  <Override PartName="/xl/drawings/drawing6.xml" ContentType="application/vnd.openxmlformats-officedocument.drawing+xml"/>
  <Override PartName="/xl/slicers/slicer4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ctxshare\service etudes\IMEE\3 Mars 2026\"/>
    </mc:Choice>
  </mc:AlternateContent>
  <xr:revisionPtr revIDLastSave="0" documentId="8_{B86A542C-AEF2-4B5A-B67D-2EC51DF959A7}" xr6:coauthVersionLast="47" xr6:coauthVersionMax="47" xr10:uidLastSave="{00000000-0000-0000-0000-000000000000}"/>
  <bookViews>
    <workbookView xWindow="-120" yWindow="-120" windowWidth="29040" windowHeight="15720" firstSheet="2" activeTab="3" xr2:uid="{00000000-000D-0000-FFFF-FFFF00000000}"/>
  </bookViews>
  <sheets>
    <sheet name="OUTIL" sheetId="4" state="hidden" r:id="rId1"/>
    <sheet name="FILTRES" sheetId="8" state="hidden" r:id="rId2"/>
    <sheet name="Exportations " sheetId="1" r:id="rId3"/>
    <sheet name="Importations" sheetId="3" r:id="rId4"/>
    <sheet name="Exportations  (adap)" sheetId="5" state="hidden" r:id="rId5"/>
    <sheet name="Importations (adap)" sheetId="6" state="hidden" r:id="rId6"/>
    <sheet name="REF" sheetId="7" state="hidden" r:id="rId7"/>
  </sheets>
  <definedNames>
    <definedName name="_xlnm._FilterDatabase" localSheetId="2" hidden="1">'Exportations '!$A$5:$E$173</definedName>
    <definedName name="_xlnm._FilterDatabase" localSheetId="4" hidden="1">'Exportations  (adap)'!$B$6:$F$174</definedName>
    <definedName name="Segment_Annee">#N/A</definedName>
    <definedName name="Segment_Enregistrement_Mois">#N/A</definedName>
  </definedNames>
  <calcPr calcId="191029"/>
  <pivotCaches>
    <pivotCache cacheId="3317" r:id="rId8"/>
    <pivotCache cacheId="3320" r:id="rId9"/>
    <pivotCache cacheId="3323" r:id="rId10"/>
    <pivotCache cacheId="3326" r:id="rId11"/>
    <pivotCache cacheId="3329" r:id="rId12"/>
    <pivotCache cacheId="3332" r:id="rId13"/>
    <pivotCache cacheId="3335" r:id="rId14"/>
    <pivotCache cacheId="3338" r:id="rId15"/>
    <pivotCache cacheId="3341" r:id="rId16"/>
    <pivotCache cacheId="3344" r:id="rId17"/>
    <pivotCache cacheId="3347" r:id="rId18"/>
    <pivotCache cacheId="3350" r:id="rId19"/>
    <pivotCache cacheId="3353" r:id="rId20"/>
    <pivotCache cacheId="3356" r:id="rId21"/>
    <pivotCache cacheId="3359" r:id="rId22"/>
    <pivotCache cacheId="3362" r:id="rId23"/>
    <pivotCache cacheId="3365" r:id="rId24"/>
    <pivotCache cacheId="3368" r:id="rId25"/>
    <pivotCache cacheId="3371" r:id="rId26"/>
    <pivotCache cacheId="3374" r:id="rId27"/>
    <pivotCache cacheId="3377" r:id="rId28"/>
  </pivotCaches>
  <extLst>
    <ext xmlns:x14="http://schemas.microsoft.com/office/spreadsheetml/2009/9/main" uri="{876F7934-8845-4945-9796-88D515C7AA90}">
      <x14:pivotCaches>
        <pivotCache cacheId="3193" r:id="rId29"/>
      </x14:pivotCaches>
    </ext>
    <ext xmlns:x14="http://schemas.microsoft.com/office/spreadsheetml/2009/9/main" uri="{BBE1A952-AA13-448e-AADC-164F8A28A991}">
      <x14:slicerCaches>
        <x14:slicerCache r:id="rId30"/>
        <x14:slicerCache r:id="rId31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" i="4" l="1"/>
  <c r="A1" i="4"/>
  <c r="C1" i="8"/>
  <c r="A1" i="8"/>
  <c r="DU39" i="4"/>
  <c r="CW36" i="4"/>
  <c r="CW11" i="4"/>
  <c r="CW10" i="4"/>
  <c r="CW12" i="4"/>
  <c r="EC10" i="4"/>
  <c r="EK10" i="4"/>
  <c r="K10" i="4"/>
  <c r="F173" i="5" l="1"/>
  <c r="E172" i="1" s="1"/>
  <c r="E173" i="5"/>
  <c r="D172" i="1" s="1"/>
  <c r="D173" i="5"/>
  <c r="C172" i="1" s="1"/>
  <c r="C173" i="5"/>
  <c r="B172" i="1" s="1"/>
  <c r="F195" i="6"/>
  <c r="E194" i="3" s="1"/>
  <c r="E195" i="6"/>
  <c r="D194" i="3" s="1"/>
  <c r="D195" i="6"/>
  <c r="C194" i="3" s="1"/>
  <c r="C195" i="6"/>
  <c r="B194" i="3" s="1"/>
  <c r="A4" i="4" l="1"/>
  <c r="AS9" i="4" l="1"/>
  <c r="EU9" i="4"/>
  <c r="EM9" i="4"/>
  <c r="EE9" i="4"/>
  <c r="DW9" i="4"/>
  <c r="DO9" i="4"/>
  <c r="DG9" i="4"/>
  <c r="CY9" i="4"/>
  <c r="CQ9" i="4"/>
  <c r="CH9" i="4"/>
  <c r="BQ9" i="4"/>
  <c r="BI9" i="4"/>
  <c r="BA9" i="4"/>
  <c r="AK9" i="4"/>
  <c r="AC9" i="4"/>
  <c r="U9" i="4"/>
  <c r="M9" i="4"/>
  <c r="E9" i="4"/>
  <c r="B5" i="1" l="1"/>
  <c r="B5" i="3"/>
  <c r="C40" i="5"/>
  <c r="F40" i="5"/>
  <c r="B40" i="5"/>
  <c r="D40" i="5"/>
  <c r="E40" i="5"/>
  <c r="D41" i="6"/>
  <c r="C41" i="6"/>
  <c r="F41" i="6"/>
  <c r="B41" i="6"/>
  <c r="E41" i="6"/>
  <c r="D5" i="1"/>
  <c r="D5" i="3"/>
  <c r="C75" i="5"/>
  <c r="B74" i="1" s="1"/>
  <c r="D75" i="5"/>
  <c r="C74" i="1" s="1"/>
  <c r="E75" i="5"/>
  <c r="D74" i="1" s="1"/>
  <c r="F75" i="5"/>
  <c r="E74" i="1" s="1"/>
  <c r="B75" i="5"/>
  <c r="D75" i="6"/>
  <c r="C74" i="3" s="1"/>
  <c r="C75" i="6"/>
  <c r="B74" i="3" s="1"/>
  <c r="F75" i="6"/>
  <c r="E74" i="3" s="1"/>
  <c r="E75" i="6"/>
  <c r="D74" i="3" s="1"/>
  <c r="B75" i="6"/>
  <c r="C62" i="5"/>
  <c r="B61" i="1" s="1"/>
  <c r="D62" i="5"/>
  <c r="C61" i="1" s="1"/>
  <c r="E62" i="5"/>
  <c r="D61" i="1" s="1"/>
  <c r="F62" i="5"/>
  <c r="E61" i="1" s="1"/>
  <c r="B62" i="5"/>
  <c r="C106" i="5"/>
  <c r="B105" i="1" s="1"/>
  <c r="D106" i="5"/>
  <c r="C105" i="1" s="1"/>
  <c r="E106" i="5"/>
  <c r="D105" i="1" s="1"/>
  <c r="F106" i="5"/>
  <c r="E105" i="1" s="1"/>
  <c r="B106" i="5"/>
  <c r="F161" i="6"/>
  <c r="E160" i="3" s="1"/>
  <c r="C161" i="6"/>
  <c r="B160" i="3" s="1"/>
  <c r="D161" i="6"/>
  <c r="C160" i="3" s="1"/>
  <c r="E161" i="6"/>
  <c r="D160" i="3" s="1"/>
  <c r="B161" i="6"/>
  <c r="C44" i="5"/>
  <c r="B43" i="1" s="1"/>
  <c r="D44" i="5"/>
  <c r="C43" i="1" s="1"/>
  <c r="E44" i="5"/>
  <c r="D43" i="1" s="1"/>
  <c r="F44" i="5"/>
  <c r="E43" i="1" s="1"/>
  <c r="B44" i="5"/>
  <c r="C141" i="5"/>
  <c r="B140" i="1" s="1"/>
  <c r="D141" i="5"/>
  <c r="C140" i="1" s="1"/>
  <c r="E141" i="5"/>
  <c r="D140" i="1" s="1"/>
  <c r="F141" i="5"/>
  <c r="E140" i="1" s="1"/>
  <c r="B141" i="5"/>
  <c r="F68" i="6"/>
  <c r="E67" i="3" s="1"/>
  <c r="C68" i="6"/>
  <c r="B67" i="3" s="1"/>
  <c r="D68" i="6"/>
  <c r="C67" i="3" s="1"/>
  <c r="E68" i="6"/>
  <c r="D67" i="3" s="1"/>
  <c r="B68" i="6"/>
  <c r="C172" i="5"/>
  <c r="B171" i="1" s="1"/>
  <c r="D172" i="5"/>
  <c r="C171" i="1" s="1"/>
  <c r="E172" i="5"/>
  <c r="D171" i="1" s="1"/>
  <c r="F172" i="5"/>
  <c r="E171" i="1" s="1"/>
  <c r="B172" i="5"/>
  <c r="C109" i="5"/>
  <c r="B108" i="1" s="1"/>
  <c r="D109" i="5"/>
  <c r="C108" i="1" s="1"/>
  <c r="E109" i="5"/>
  <c r="D108" i="1" s="1"/>
  <c r="F109" i="5"/>
  <c r="E108" i="1" s="1"/>
  <c r="B109" i="5"/>
  <c r="C194" i="6"/>
  <c r="B193" i="3" s="1"/>
  <c r="D194" i="6"/>
  <c r="C193" i="3" s="1"/>
  <c r="E194" i="6"/>
  <c r="D193" i="3" s="1"/>
  <c r="F194" i="6"/>
  <c r="E193" i="3" s="1"/>
  <c r="B194" i="6"/>
  <c r="F115" i="6"/>
  <c r="E114" i="3" s="1"/>
  <c r="C115" i="6"/>
  <c r="B114" i="3" s="1"/>
  <c r="D115" i="6"/>
  <c r="C114" i="3" s="1"/>
  <c r="E115" i="6"/>
  <c r="D114" i="3" s="1"/>
  <c r="B115" i="6"/>
  <c r="C9" i="5"/>
  <c r="B8" i="1" s="1"/>
  <c r="F9" i="5"/>
  <c r="E8" i="1" s="1"/>
  <c r="E9" i="5"/>
  <c r="D8" i="1" s="1"/>
  <c r="D9" i="5"/>
  <c r="C8" i="1" s="1"/>
  <c r="B9" i="5"/>
  <c r="E9" i="6"/>
  <c r="D8" i="3" s="1"/>
  <c r="F9" i="6"/>
  <c r="E8" i="3" s="1"/>
  <c r="D9" i="6"/>
  <c r="C8" i="3" s="1"/>
  <c r="C9" i="6"/>
  <c r="B8" i="3" s="1"/>
  <c r="B9" i="6"/>
  <c r="E49" i="6"/>
  <c r="D48" i="3" s="1"/>
  <c r="F49" i="6"/>
  <c r="E48" i="3" s="1"/>
  <c r="C49" i="6"/>
  <c r="B48" i="3" s="1"/>
  <c r="D49" i="6"/>
  <c r="C48" i="3" s="1"/>
  <c r="B49" i="6"/>
  <c r="F119" i="6"/>
  <c r="E118" i="3" s="1"/>
  <c r="C119" i="6"/>
  <c r="B118" i="3" s="1"/>
  <c r="D119" i="6"/>
  <c r="C118" i="3" s="1"/>
  <c r="E119" i="6"/>
  <c r="D118" i="3" s="1"/>
  <c r="B119" i="6"/>
  <c r="EU100" i="4"/>
  <c r="FA87" i="4"/>
  <c r="FA88" i="4"/>
  <c r="EU88" i="4" s="1"/>
  <c r="FA89" i="4"/>
  <c r="EU89" i="4" s="1"/>
  <c r="FA90" i="4"/>
  <c r="EU90" i="4" s="1"/>
  <c r="FA91" i="4"/>
  <c r="EU91" i="4" s="1"/>
  <c r="FA92" i="4"/>
  <c r="EU92" i="4" s="1"/>
  <c r="FA93" i="4"/>
  <c r="EU93" i="4" s="1"/>
  <c r="FA94" i="4"/>
  <c r="EU94" i="4" s="1"/>
  <c r="FA95" i="4"/>
  <c r="EU95" i="4" s="1"/>
  <c r="FA96" i="4"/>
  <c r="EU96" i="4" s="1"/>
  <c r="FA97" i="4"/>
  <c r="EU97" i="4" s="1"/>
  <c r="FA98" i="4"/>
  <c r="EU98" i="4" s="1"/>
  <c r="FA99" i="4"/>
  <c r="EU99" i="4" s="1"/>
  <c r="FA100" i="4"/>
  <c r="FA10" i="4"/>
  <c r="FA11" i="4"/>
  <c r="FA12" i="4"/>
  <c r="FA13" i="4"/>
  <c r="FA14" i="4"/>
  <c r="FA15" i="4"/>
  <c r="FA16" i="4"/>
  <c r="FA17" i="4"/>
  <c r="FA18" i="4"/>
  <c r="FA19" i="4"/>
  <c r="FA20" i="4"/>
  <c r="FA21" i="4"/>
  <c r="FA22" i="4"/>
  <c r="FA23" i="4"/>
  <c r="FA24" i="4"/>
  <c r="FA25" i="4"/>
  <c r="FA26" i="4"/>
  <c r="FA27" i="4"/>
  <c r="FA28" i="4"/>
  <c r="FA29" i="4"/>
  <c r="FA30" i="4"/>
  <c r="FA31" i="4"/>
  <c r="FA32" i="4"/>
  <c r="FA33" i="4"/>
  <c r="FA34" i="4"/>
  <c r="FA35" i="4"/>
  <c r="FA36" i="4"/>
  <c r="FA37" i="4"/>
  <c r="FA38" i="4"/>
  <c r="FA39" i="4"/>
  <c r="FA40" i="4"/>
  <c r="FA41" i="4"/>
  <c r="FA42" i="4"/>
  <c r="FA43" i="4"/>
  <c r="FA44" i="4"/>
  <c r="FA45" i="4"/>
  <c r="FA46" i="4"/>
  <c r="FA47" i="4"/>
  <c r="FA48" i="4"/>
  <c r="FA49" i="4"/>
  <c r="FA50" i="4"/>
  <c r="FA51" i="4"/>
  <c r="FA52" i="4"/>
  <c r="FA53" i="4"/>
  <c r="FA54" i="4"/>
  <c r="FA55" i="4"/>
  <c r="FA56" i="4"/>
  <c r="FA57" i="4"/>
  <c r="FA58" i="4"/>
  <c r="FA59" i="4"/>
  <c r="FA60" i="4"/>
  <c r="FA61" i="4"/>
  <c r="FA62" i="4"/>
  <c r="FA63" i="4"/>
  <c r="FA64" i="4"/>
  <c r="FA65" i="4"/>
  <c r="FA66" i="4"/>
  <c r="FA67" i="4"/>
  <c r="FA68" i="4"/>
  <c r="FA69" i="4"/>
  <c r="FA70" i="4"/>
  <c r="FA71" i="4"/>
  <c r="FA72" i="4"/>
  <c r="FA73" i="4"/>
  <c r="FA74" i="4"/>
  <c r="FA75" i="4"/>
  <c r="FA76" i="4"/>
  <c r="FA77" i="4"/>
  <c r="FA78" i="4"/>
  <c r="FA79" i="4"/>
  <c r="FA80" i="4"/>
  <c r="FA81" i="4"/>
  <c r="FA82" i="4"/>
  <c r="FA83" i="4"/>
  <c r="FA84" i="4"/>
  <c r="FA85" i="4"/>
  <c r="FA86" i="4"/>
  <c r="EM27" i="4"/>
  <c r="EM30" i="4"/>
  <c r="EM38" i="4"/>
  <c r="EM58" i="4"/>
  <c r="EM59" i="4"/>
  <c r="EM62" i="4"/>
  <c r="EM66" i="4"/>
  <c r="EM67" i="4"/>
  <c r="EM78" i="4"/>
  <c r="EM90" i="4"/>
  <c r="EM91" i="4"/>
  <c r="EM98" i="4"/>
  <c r="EM99" i="4"/>
  <c r="ES10" i="4"/>
  <c r="ES11" i="4"/>
  <c r="ES12" i="4"/>
  <c r="EM12" i="4" s="1"/>
  <c r="ES13" i="4"/>
  <c r="EM13" i="4" s="1"/>
  <c r="ES14" i="4"/>
  <c r="EM14" i="4" s="1"/>
  <c r="ES15" i="4"/>
  <c r="EM15" i="4" s="1"/>
  <c r="ES16" i="4"/>
  <c r="EM16" i="4" s="1"/>
  <c r="ES17" i="4"/>
  <c r="EM17" i="4" s="1"/>
  <c r="ES18" i="4"/>
  <c r="EM18" i="4" s="1"/>
  <c r="ES19" i="4"/>
  <c r="EM19" i="4" s="1"/>
  <c r="ES20" i="4"/>
  <c r="EM20" i="4" s="1"/>
  <c r="ES21" i="4"/>
  <c r="EM21" i="4" s="1"/>
  <c r="ES22" i="4"/>
  <c r="EM22" i="4" s="1"/>
  <c r="ES23" i="4"/>
  <c r="EM23" i="4" s="1"/>
  <c r="ES24" i="4"/>
  <c r="EM24" i="4" s="1"/>
  <c r="ES25" i="4"/>
  <c r="EM25" i="4" s="1"/>
  <c r="ES26" i="4"/>
  <c r="EM26" i="4" s="1"/>
  <c r="ES27" i="4"/>
  <c r="ES28" i="4"/>
  <c r="EM28" i="4" s="1"/>
  <c r="ES29" i="4"/>
  <c r="EM29" i="4" s="1"/>
  <c r="ES30" i="4"/>
  <c r="ES31" i="4"/>
  <c r="EM31" i="4" s="1"/>
  <c r="ES32" i="4"/>
  <c r="EM32" i="4" s="1"/>
  <c r="ES33" i="4"/>
  <c r="EM33" i="4" s="1"/>
  <c r="ES34" i="4"/>
  <c r="EM34" i="4" s="1"/>
  <c r="ES35" i="4"/>
  <c r="EM35" i="4" s="1"/>
  <c r="ES36" i="4"/>
  <c r="EM36" i="4" s="1"/>
  <c r="ES37" i="4"/>
  <c r="EM37" i="4" s="1"/>
  <c r="ES38" i="4"/>
  <c r="ES39" i="4"/>
  <c r="EM39" i="4" s="1"/>
  <c r="ES40" i="4"/>
  <c r="EM40" i="4" s="1"/>
  <c r="ES41" i="4"/>
  <c r="EM41" i="4" s="1"/>
  <c r="ES42" i="4"/>
  <c r="EM42" i="4" s="1"/>
  <c r="ES43" i="4"/>
  <c r="EM43" i="4" s="1"/>
  <c r="ES44" i="4"/>
  <c r="EM44" i="4" s="1"/>
  <c r="ES45" i="4"/>
  <c r="EM45" i="4" s="1"/>
  <c r="ES46" i="4"/>
  <c r="EM46" i="4" s="1"/>
  <c r="ES47" i="4"/>
  <c r="EM47" i="4" s="1"/>
  <c r="ES48" i="4"/>
  <c r="EM48" i="4" s="1"/>
  <c r="ES49" i="4"/>
  <c r="EM49" i="4" s="1"/>
  <c r="ES50" i="4"/>
  <c r="EM50" i="4" s="1"/>
  <c r="ES51" i="4"/>
  <c r="EM51" i="4" s="1"/>
  <c r="ES52" i="4"/>
  <c r="EM52" i="4" s="1"/>
  <c r="ES53" i="4"/>
  <c r="EM53" i="4" s="1"/>
  <c r="ES54" i="4"/>
  <c r="EM54" i="4" s="1"/>
  <c r="ES55" i="4"/>
  <c r="EM55" i="4" s="1"/>
  <c r="ES56" i="4"/>
  <c r="EM56" i="4" s="1"/>
  <c r="ES57" i="4"/>
  <c r="EM57" i="4" s="1"/>
  <c r="ES58" i="4"/>
  <c r="ES59" i="4"/>
  <c r="ES60" i="4"/>
  <c r="EM60" i="4" s="1"/>
  <c r="ES61" i="4"/>
  <c r="EM61" i="4" s="1"/>
  <c r="ES62" i="4"/>
  <c r="ES63" i="4"/>
  <c r="EM63" i="4" s="1"/>
  <c r="ES64" i="4"/>
  <c r="EM64" i="4" s="1"/>
  <c r="ES65" i="4"/>
  <c r="EM65" i="4" s="1"/>
  <c r="ES66" i="4"/>
  <c r="ES67" i="4"/>
  <c r="ES68" i="4"/>
  <c r="EM68" i="4" s="1"/>
  <c r="ES69" i="4"/>
  <c r="EM69" i="4" s="1"/>
  <c r="ES70" i="4"/>
  <c r="EM70" i="4" s="1"/>
  <c r="ES71" i="4"/>
  <c r="EM71" i="4" s="1"/>
  <c r="ES72" i="4"/>
  <c r="EM72" i="4" s="1"/>
  <c r="ES73" i="4"/>
  <c r="EM73" i="4" s="1"/>
  <c r="ES74" i="4"/>
  <c r="EM74" i="4" s="1"/>
  <c r="ES75" i="4"/>
  <c r="EM75" i="4" s="1"/>
  <c r="ES76" i="4"/>
  <c r="EM76" i="4" s="1"/>
  <c r="ES77" i="4"/>
  <c r="EM77" i="4" s="1"/>
  <c r="ES78" i="4"/>
  <c r="ES79" i="4"/>
  <c r="EM79" i="4" s="1"/>
  <c r="ES80" i="4"/>
  <c r="EM80" i="4" s="1"/>
  <c r="ES81" i="4"/>
  <c r="EM81" i="4" s="1"/>
  <c r="ES82" i="4"/>
  <c r="EM82" i="4" s="1"/>
  <c r="ES83" i="4"/>
  <c r="EM83" i="4" s="1"/>
  <c r="ES84" i="4"/>
  <c r="EM84" i="4" s="1"/>
  <c r="ES85" i="4"/>
  <c r="EM85" i="4" s="1"/>
  <c r="ES86" i="4"/>
  <c r="EM86" i="4" s="1"/>
  <c r="ES87" i="4"/>
  <c r="EM87" i="4" s="1"/>
  <c r="ES88" i="4"/>
  <c r="EM88" i="4" s="1"/>
  <c r="ES89" i="4"/>
  <c r="EM89" i="4" s="1"/>
  <c r="ES90" i="4"/>
  <c r="ES91" i="4"/>
  <c r="ES92" i="4"/>
  <c r="EM92" i="4" s="1"/>
  <c r="ES93" i="4"/>
  <c r="EM93" i="4" s="1"/>
  <c r="ES94" i="4"/>
  <c r="EM94" i="4" s="1"/>
  <c r="ES95" i="4"/>
  <c r="EM95" i="4" s="1"/>
  <c r="ES96" i="4"/>
  <c r="EM96" i="4" s="1"/>
  <c r="ES97" i="4"/>
  <c r="EM97" i="4" s="1"/>
  <c r="ES98" i="4"/>
  <c r="ES99" i="4"/>
  <c r="ES100" i="4"/>
  <c r="EM100" i="4" s="1"/>
  <c r="EE82" i="4"/>
  <c r="EK77" i="4"/>
  <c r="EK78" i="4"/>
  <c r="EK79" i="4"/>
  <c r="EE79" i="4" s="1"/>
  <c r="EK80" i="4"/>
  <c r="EE80" i="4" s="1"/>
  <c r="EK81" i="4"/>
  <c r="EE81" i="4" s="1"/>
  <c r="EK82" i="4"/>
  <c r="EK83" i="4"/>
  <c r="EE83" i="4" s="1"/>
  <c r="EK84" i="4"/>
  <c r="EE84" i="4" s="1"/>
  <c r="EK85" i="4"/>
  <c r="EE85" i="4" s="1"/>
  <c r="EK86" i="4"/>
  <c r="EE86" i="4" s="1"/>
  <c r="EK87" i="4"/>
  <c r="EE87" i="4" s="1"/>
  <c r="EK88" i="4"/>
  <c r="EE88" i="4" s="1"/>
  <c r="EK89" i="4"/>
  <c r="EE89" i="4" s="1"/>
  <c r="EK90" i="4"/>
  <c r="EE90" i="4" s="1"/>
  <c r="EK91" i="4"/>
  <c r="EE91" i="4" s="1"/>
  <c r="EK92" i="4"/>
  <c r="EE92" i="4" s="1"/>
  <c r="EK93" i="4"/>
  <c r="EE93" i="4" s="1"/>
  <c r="EK94" i="4"/>
  <c r="EE94" i="4" s="1"/>
  <c r="EK95" i="4"/>
  <c r="EE95" i="4" s="1"/>
  <c r="EK96" i="4"/>
  <c r="EE96" i="4" s="1"/>
  <c r="EK97" i="4"/>
  <c r="EE97" i="4" s="1"/>
  <c r="EK98" i="4"/>
  <c r="EE98" i="4" s="1"/>
  <c r="EK99" i="4"/>
  <c r="EE99" i="4" s="1"/>
  <c r="EK100" i="4"/>
  <c r="EE100" i="4" s="1"/>
  <c r="EK11" i="4"/>
  <c r="EK12" i="4"/>
  <c r="EK13" i="4"/>
  <c r="EK14" i="4"/>
  <c r="EK15" i="4"/>
  <c r="EK16" i="4"/>
  <c r="EK17" i="4"/>
  <c r="EK18" i="4"/>
  <c r="EK19" i="4"/>
  <c r="EK20" i="4"/>
  <c r="EK21" i="4"/>
  <c r="EK22" i="4"/>
  <c r="EK23" i="4"/>
  <c r="EK24" i="4"/>
  <c r="EK25" i="4"/>
  <c r="EK26" i="4"/>
  <c r="EK27" i="4"/>
  <c r="EK28" i="4"/>
  <c r="EK29" i="4"/>
  <c r="EK30" i="4"/>
  <c r="EK31" i="4"/>
  <c r="EK32" i="4"/>
  <c r="EK33" i="4"/>
  <c r="EK34" i="4"/>
  <c r="EK35" i="4"/>
  <c r="EK36" i="4"/>
  <c r="EK37" i="4"/>
  <c r="EK38" i="4"/>
  <c r="EK39" i="4"/>
  <c r="EK40" i="4"/>
  <c r="EK41" i="4"/>
  <c r="EK42" i="4"/>
  <c r="EK43" i="4"/>
  <c r="EK44" i="4"/>
  <c r="EK45" i="4"/>
  <c r="EK46" i="4"/>
  <c r="EK47" i="4"/>
  <c r="EK48" i="4"/>
  <c r="EK49" i="4"/>
  <c r="EK50" i="4"/>
  <c r="EK51" i="4"/>
  <c r="EK52" i="4"/>
  <c r="EK53" i="4"/>
  <c r="EK54" i="4"/>
  <c r="EK55" i="4"/>
  <c r="EK56" i="4"/>
  <c r="EK57" i="4"/>
  <c r="EK58" i="4"/>
  <c r="EK59" i="4"/>
  <c r="EK60" i="4"/>
  <c r="EK61" i="4"/>
  <c r="EK62" i="4"/>
  <c r="EK63" i="4"/>
  <c r="EK64" i="4"/>
  <c r="EK65" i="4"/>
  <c r="EK66" i="4"/>
  <c r="EK67" i="4"/>
  <c r="EK68" i="4"/>
  <c r="EK69" i="4"/>
  <c r="EK70" i="4"/>
  <c r="EK71" i="4"/>
  <c r="EK72" i="4"/>
  <c r="EK73" i="4"/>
  <c r="EK74" i="4"/>
  <c r="EK75" i="4"/>
  <c r="EK76" i="4"/>
  <c r="DW33" i="4"/>
  <c r="DW37" i="4"/>
  <c r="DW53" i="4"/>
  <c r="DW54" i="4"/>
  <c r="DW61" i="4"/>
  <c r="DW65" i="4"/>
  <c r="DW81" i="4"/>
  <c r="DW85" i="4"/>
  <c r="DW86" i="4"/>
  <c r="DW93" i="4"/>
  <c r="EC11" i="4"/>
  <c r="EC12" i="4"/>
  <c r="EC13" i="4"/>
  <c r="EC14" i="4"/>
  <c r="EC15" i="4"/>
  <c r="EC16" i="4"/>
  <c r="EC17" i="4"/>
  <c r="EC18" i="4"/>
  <c r="EC19" i="4"/>
  <c r="EC20" i="4"/>
  <c r="EC21" i="4"/>
  <c r="EC22" i="4"/>
  <c r="EC23" i="4"/>
  <c r="EC24" i="4"/>
  <c r="EC25" i="4"/>
  <c r="EC26" i="4"/>
  <c r="EC27" i="4"/>
  <c r="EC28" i="4"/>
  <c r="DW28" i="4" s="1"/>
  <c r="EC29" i="4"/>
  <c r="DW29" i="4" s="1"/>
  <c r="EC30" i="4"/>
  <c r="DW30" i="4" s="1"/>
  <c r="EC31" i="4"/>
  <c r="DW31" i="4" s="1"/>
  <c r="EC32" i="4"/>
  <c r="DW32" i="4" s="1"/>
  <c r="EC33" i="4"/>
  <c r="EC34" i="4"/>
  <c r="DW34" i="4" s="1"/>
  <c r="EC35" i="4"/>
  <c r="DW35" i="4" s="1"/>
  <c r="EC36" i="4"/>
  <c r="DW36" i="4" s="1"/>
  <c r="EC37" i="4"/>
  <c r="EC38" i="4"/>
  <c r="DW38" i="4" s="1"/>
  <c r="EC39" i="4"/>
  <c r="DW39" i="4" s="1"/>
  <c r="EC40" i="4"/>
  <c r="DW40" i="4" s="1"/>
  <c r="EC41" i="4"/>
  <c r="DW41" i="4" s="1"/>
  <c r="EC42" i="4"/>
  <c r="DW42" i="4" s="1"/>
  <c r="EC43" i="4"/>
  <c r="DW43" i="4" s="1"/>
  <c r="EC44" i="4"/>
  <c r="DW44" i="4" s="1"/>
  <c r="EC45" i="4"/>
  <c r="DW45" i="4" s="1"/>
  <c r="EC46" i="4"/>
  <c r="DW46" i="4" s="1"/>
  <c r="EC47" i="4"/>
  <c r="DW47" i="4" s="1"/>
  <c r="EC48" i="4"/>
  <c r="DW48" i="4" s="1"/>
  <c r="EC49" i="4"/>
  <c r="DW49" i="4" s="1"/>
  <c r="EC50" i="4"/>
  <c r="DW50" i="4" s="1"/>
  <c r="EC51" i="4"/>
  <c r="DW51" i="4" s="1"/>
  <c r="EC52" i="4"/>
  <c r="DW52" i="4" s="1"/>
  <c r="EC53" i="4"/>
  <c r="EC54" i="4"/>
  <c r="EC55" i="4"/>
  <c r="DW55" i="4" s="1"/>
  <c r="EC56" i="4"/>
  <c r="DW56" i="4" s="1"/>
  <c r="EC57" i="4"/>
  <c r="DW57" i="4" s="1"/>
  <c r="EC58" i="4"/>
  <c r="DW58" i="4" s="1"/>
  <c r="EC59" i="4"/>
  <c r="DW59" i="4" s="1"/>
  <c r="EC60" i="4"/>
  <c r="DW60" i="4" s="1"/>
  <c r="EC61" i="4"/>
  <c r="EC62" i="4"/>
  <c r="DW62" i="4" s="1"/>
  <c r="EC63" i="4"/>
  <c r="DW63" i="4" s="1"/>
  <c r="EC64" i="4"/>
  <c r="DW64" i="4" s="1"/>
  <c r="EC65" i="4"/>
  <c r="EC66" i="4"/>
  <c r="DW66" i="4" s="1"/>
  <c r="EC67" i="4"/>
  <c r="DW67" i="4" s="1"/>
  <c r="EC68" i="4"/>
  <c r="DW68" i="4" s="1"/>
  <c r="EC69" i="4"/>
  <c r="DW69" i="4" s="1"/>
  <c r="EC70" i="4"/>
  <c r="DW70" i="4" s="1"/>
  <c r="EC71" i="4"/>
  <c r="DW71" i="4" s="1"/>
  <c r="EC72" i="4"/>
  <c r="DW72" i="4" s="1"/>
  <c r="EC73" i="4"/>
  <c r="DW73" i="4" s="1"/>
  <c r="EC74" i="4"/>
  <c r="DW74" i="4" s="1"/>
  <c r="EC75" i="4"/>
  <c r="DW75" i="4" s="1"/>
  <c r="EC76" i="4"/>
  <c r="DW76" i="4" s="1"/>
  <c r="EC77" i="4"/>
  <c r="DW77" i="4" s="1"/>
  <c r="EC78" i="4"/>
  <c r="DW78" i="4" s="1"/>
  <c r="EC79" i="4"/>
  <c r="DW79" i="4" s="1"/>
  <c r="EC80" i="4"/>
  <c r="DW80" i="4" s="1"/>
  <c r="EC81" i="4"/>
  <c r="EC82" i="4"/>
  <c r="DW82" i="4" s="1"/>
  <c r="EC83" i="4"/>
  <c r="DW83" i="4" s="1"/>
  <c r="EC84" i="4"/>
  <c r="DW84" i="4" s="1"/>
  <c r="EC85" i="4"/>
  <c r="EC86" i="4"/>
  <c r="EC87" i="4"/>
  <c r="DW87" i="4" s="1"/>
  <c r="EC88" i="4"/>
  <c r="DW88" i="4" s="1"/>
  <c r="EC89" i="4"/>
  <c r="DW89" i="4" s="1"/>
  <c r="EC90" i="4"/>
  <c r="DW90" i="4" s="1"/>
  <c r="EC91" i="4"/>
  <c r="DW91" i="4" s="1"/>
  <c r="EC92" i="4"/>
  <c r="DW92" i="4" s="1"/>
  <c r="EC93" i="4"/>
  <c r="EC94" i="4"/>
  <c r="DW94" i="4" s="1"/>
  <c r="EC95" i="4"/>
  <c r="DW95" i="4" s="1"/>
  <c r="EC96" i="4"/>
  <c r="DW96" i="4" s="1"/>
  <c r="EC97" i="4"/>
  <c r="DW97" i="4" s="1"/>
  <c r="EC98" i="4"/>
  <c r="DW98" i="4" s="1"/>
  <c r="EC99" i="4"/>
  <c r="DW99" i="4" s="1"/>
  <c r="EC100" i="4"/>
  <c r="DW100" i="4" s="1"/>
  <c r="DO48" i="4"/>
  <c r="DO56" i="4"/>
  <c r="DO59" i="4"/>
  <c r="DO66" i="4"/>
  <c r="DO67" i="4"/>
  <c r="DO68" i="4"/>
  <c r="DO70" i="4"/>
  <c r="DO71" i="4"/>
  <c r="DO72" i="4"/>
  <c r="DO86" i="4"/>
  <c r="DO87" i="4"/>
  <c r="DO88" i="4"/>
  <c r="DO91" i="4"/>
  <c r="DO92" i="4"/>
  <c r="DU40" i="4"/>
  <c r="DO40" i="4" s="1"/>
  <c r="DU41" i="4"/>
  <c r="DO41" i="4" s="1"/>
  <c r="DU42" i="4"/>
  <c r="DO42" i="4" s="1"/>
  <c r="DU43" i="4"/>
  <c r="DO43" i="4" s="1"/>
  <c r="DU44" i="4"/>
  <c r="DO44" i="4" s="1"/>
  <c r="DU45" i="4"/>
  <c r="DO45" i="4" s="1"/>
  <c r="DU46" i="4"/>
  <c r="DO46" i="4" s="1"/>
  <c r="DU47" i="4"/>
  <c r="DO47" i="4" s="1"/>
  <c r="DU48" i="4"/>
  <c r="DU49" i="4"/>
  <c r="DO49" i="4" s="1"/>
  <c r="DU50" i="4"/>
  <c r="DO50" i="4" s="1"/>
  <c r="DU51" i="4"/>
  <c r="DO51" i="4" s="1"/>
  <c r="DU52" i="4"/>
  <c r="DO52" i="4" s="1"/>
  <c r="DU53" i="4"/>
  <c r="DO53" i="4" s="1"/>
  <c r="DU54" i="4"/>
  <c r="DO54" i="4" s="1"/>
  <c r="DU55" i="4"/>
  <c r="DO55" i="4" s="1"/>
  <c r="DU56" i="4"/>
  <c r="DU57" i="4"/>
  <c r="DO57" i="4" s="1"/>
  <c r="DU58" i="4"/>
  <c r="DO58" i="4" s="1"/>
  <c r="DU59" i="4"/>
  <c r="DU60" i="4"/>
  <c r="DO60" i="4" s="1"/>
  <c r="DU61" i="4"/>
  <c r="DO61" i="4" s="1"/>
  <c r="DU62" i="4"/>
  <c r="DO62" i="4" s="1"/>
  <c r="DU63" i="4"/>
  <c r="DO63" i="4" s="1"/>
  <c r="DU64" i="4"/>
  <c r="DO64" i="4" s="1"/>
  <c r="DU65" i="4"/>
  <c r="DO65" i="4" s="1"/>
  <c r="DU66" i="4"/>
  <c r="DU67" i="4"/>
  <c r="DU68" i="4"/>
  <c r="DU69" i="4"/>
  <c r="DO69" i="4" s="1"/>
  <c r="DU70" i="4"/>
  <c r="DU71" i="4"/>
  <c r="DU72" i="4"/>
  <c r="DU73" i="4"/>
  <c r="DO73" i="4" s="1"/>
  <c r="DU74" i="4"/>
  <c r="DO74" i="4" s="1"/>
  <c r="DU75" i="4"/>
  <c r="DO75" i="4" s="1"/>
  <c r="DU76" i="4"/>
  <c r="DO76" i="4" s="1"/>
  <c r="DU77" i="4"/>
  <c r="DO77" i="4" s="1"/>
  <c r="DU78" i="4"/>
  <c r="DO78" i="4" s="1"/>
  <c r="DU79" i="4"/>
  <c r="DO79" i="4" s="1"/>
  <c r="DU80" i="4"/>
  <c r="DO80" i="4" s="1"/>
  <c r="DU81" i="4"/>
  <c r="DO81" i="4" s="1"/>
  <c r="DU82" i="4"/>
  <c r="DO82" i="4" s="1"/>
  <c r="DU83" i="4"/>
  <c r="DO83" i="4" s="1"/>
  <c r="DU84" i="4"/>
  <c r="DO84" i="4" s="1"/>
  <c r="DU85" i="4"/>
  <c r="DO85" i="4" s="1"/>
  <c r="DU86" i="4"/>
  <c r="DU87" i="4"/>
  <c r="DU88" i="4"/>
  <c r="DU89" i="4"/>
  <c r="DO89" i="4" s="1"/>
  <c r="DU90" i="4"/>
  <c r="DO90" i="4" s="1"/>
  <c r="DU91" i="4"/>
  <c r="DU92" i="4"/>
  <c r="DU93" i="4"/>
  <c r="DO93" i="4" s="1"/>
  <c r="DU94" i="4"/>
  <c r="DO94" i="4" s="1"/>
  <c r="DU95" i="4"/>
  <c r="DO95" i="4" s="1"/>
  <c r="DU96" i="4"/>
  <c r="DO96" i="4" s="1"/>
  <c r="DU97" i="4"/>
  <c r="DO97" i="4" s="1"/>
  <c r="DU98" i="4"/>
  <c r="DO98" i="4" s="1"/>
  <c r="DU99" i="4"/>
  <c r="DO99" i="4" s="1"/>
  <c r="DU100" i="4"/>
  <c r="DO100" i="4" s="1"/>
  <c r="DU10" i="4"/>
  <c r="DU11" i="4"/>
  <c r="DU12" i="4"/>
  <c r="DU13" i="4"/>
  <c r="DU14" i="4"/>
  <c r="DU15" i="4"/>
  <c r="DU16" i="4"/>
  <c r="DU17" i="4"/>
  <c r="DU18" i="4"/>
  <c r="DU19" i="4"/>
  <c r="DU20" i="4"/>
  <c r="DU21" i="4"/>
  <c r="DU22" i="4"/>
  <c r="DU23" i="4"/>
  <c r="DU24" i="4"/>
  <c r="DU25" i="4"/>
  <c r="DU26" i="4"/>
  <c r="DU27" i="4"/>
  <c r="DU28" i="4"/>
  <c r="DU29" i="4"/>
  <c r="DU30" i="4"/>
  <c r="DU31" i="4"/>
  <c r="DU32" i="4"/>
  <c r="DU33" i="4"/>
  <c r="DU34" i="4"/>
  <c r="DU35" i="4"/>
  <c r="DU36" i="4"/>
  <c r="DU37" i="4"/>
  <c r="DU38" i="4"/>
  <c r="DG14" i="4"/>
  <c r="DG15" i="4"/>
  <c r="DG26" i="4"/>
  <c r="DG30" i="4"/>
  <c r="DG31" i="4"/>
  <c r="DG38" i="4"/>
  <c r="DG54" i="4"/>
  <c r="DG63" i="4"/>
  <c r="DG70" i="4"/>
  <c r="DG74" i="4"/>
  <c r="DG94" i="4"/>
  <c r="DG97" i="4"/>
  <c r="DG98" i="4"/>
  <c r="DM11" i="4"/>
  <c r="DG11" i="4" s="1"/>
  <c r="DM12" i="4"/>
  <c r="DG12" i="4" s="1"/>
  <c r="DM13" i="4"/>
  <c r="DG13" i="4" s="1"/>
  <c r="DM14" i="4"/>
  <c r="DM15" i="4"/>
  <c r="DM16" i="4"/>
  <c r="DG16" i="4" s="1"/>
  <c r="DM17" i="4"/>
  <c r="DG17" i="4" s="1"/>
  <c r="DM18" i="4"/>
  <c r="DG18" i="4" s="1"/>
  <c r="DM19" i="4"/>
  <c r="DG19" i="4" s="1"/>
  <c r="DM20" i="4"/>
  <c r="DG20" i="4" s="1"/>
  <c r="DM21" i="4"/>
  <c r="DG21" i="4" s="1"/>
  <c r="DM22" i="4"/>
  <c r="DG22" i="4" s="1"/>
  <c r="DM23" i="4"/>
  <c r="DG23" i="4" s="1"/>
  <c r="DM24" i="4"/>
  <c r="DG24" i="4" s="1"/>
  <c r="DM25" i="4"/>
  <c r="DG25" i="4" s="1"/>
  <c r="DM26" i="4"/>
  <c r="DM27" i="4"/>
  <c r="DG27" i="4" s="1"/>
  <c r="DM28" i="4"/>
  <c r="DG28" i="4" s="1"/>
  <c r="DM29" i="4"/>
  <c r="DG29" i="4" s="1"/>
  <c r="DM30" i="4"/>
  <c r="DM31" i="4"/>
  <c r="DM32" i="4"/>
  <c r="DG32" i="4" s="1"/>
  <c r="DM33" i="4"/>
  <c r="DG33" i="4" s="1"/>
  <c r="DM34" i="4"/>
  <c r="DG34" i="4" s="1"/>
  <c r="DM35" i="4"/>
  <c r="DG35" i="4" s="1"/>
  <c r="DM36" i="4"/>
  <c r="DG36" i="4" s="1"/>
  <c r="DM37" i="4"/>
  <c r="DG37" i="4" s="1"/>
  <c r="DM38" i="4"/>
  <c r="DM39" i="4"/>
  <c r="DG39" i="4" s="1"/>
  <c r="DM40" i="4"/>
  <c r="DG40" i="4" s="1"/>
  <c r="DM41" i="4"/>
  <c r="DG41" i="4" s="1"/>
  <c r="DM42" i="4"/>
  <c r="DG42" i="4" s="1"/>
  <c r="DM43" i="4"/>
  <c r="DG43" i="4" s="1"/>
  <c r="DM44" i="4"/>
  <c r="DG44" i="4" s="1"/>
  <c r="DM45" i="4"/>
  <c r="DG45" i="4" s="1"/>
  <c r="DM46" i="4"/>
  <c r="DG46" i="4" s="1"/>
  <c r="DM47" i="4"/>
  <c r="DG47" i="4" s="1"/>
  <c r="DM48" i="4"/>
  <c r="DG48" i="4" s="1"/>
  <c r="DM49" i="4"/>
  <c r="DG49" i="4" s="1"/>
  <c r="DM50" i="4"/>
  <c r="DG50" i="4" s="1"/>
  <c r="DM51" i="4"/>
  <c r="DG51" i="4" s="1"/>
  <c r="DM52" i="4"/>
  <c r="DG52" i="4" s="1"/>
  <c r="DM53" i="4"/>
  <c r="DG53" i="4" s="1"/>
  <c r="DM54" i="4"/>
  <c r="DM55" i="4"/>
  <c r="DG55" i="4" s="1"/>
  <c r="DM56" i="4"/>
  <c r="DG56" i="4" s="1"/>
  <c r="DM57" i="4"/>
  <c r="DG57" i="4" s="1"/>
  <c r="DM58" i="4"/>
  <c r="DG58" i="4" s="1"/>
  <c r="DM59" i="4"/>
  <c r="DG59" i="4" s="1"/>
  <c r="DM60" i="4"/>
  <c r="DG60" i="4" s="1"/>
  <c r="DM61" i="4"/>
  <c r="DG61" i="4" s="1"/>
  <c r="DM62" i="4"/>
  <c r="DG62" i="4" s="1"/>
  <c r="DM63" i="4"/>
  <c r="DM64" i="4"/>
  <c r="DG64" i="4" s="1"/>
  <c r="DM65" i="4"/>
  <c r="DG65" i="4" s="1"/>
  <c r="DM66" i="4"/>
  <c r="DG66" i="4" s="1"/>
  <c r="DM67" i="4"/>
  <c r="DG67" i="4" s="1"/>
  <c r="DM68" i="4"/>
  <c r="DG68" i="4" s="1"/>
  <c r="DM69" i="4"/>
  <c r="DG69" i="4" s="1"/>
  <c r="DM70" i="4"/>
  <c r="DM71" i="4"/>
  <c r="DG71" i="4" s="1"/>
  <c r="DM72" i="4"/>
  <c r="DG72" i="4" s="1"/>
  <c r="DM73" i="4"/>
  <c r="DG73" i="4" s="1"/>
  <c r="DM74" i="4"/>
  <c r="DM75" i="4"/>
  <c r="DG75" i="4" s="1"/>
  <c r="DM76" i="4"/>
  <c r="DG76" i="4" s="1"/>
  <c r="DM77" i="4"/>
  <c r="DG77" i="4" s="1"/>
  <c r="DM78" i="4"/>
  <c r="DG78" i="4" s="1"/>
  <c r="DM79" i="4"/>
  <c r="DG79" i="4" s="1"/>
  <c r="DM80" i="4"/>
  <c r="DG80" i="4" s="1"/>
  <c r="DM81" i="4"/>
  <c r="DG81" i="4" s="1"/>
  <c r="DM82" i="4"/>
  <c r="DG82" i="4" s="1"/>
  <c r="DM83" i="4"/>
  <c r="DG83" i="4" s="1"/>
  <c r="DM84" i="4"/>
  <c r="DG84" i="4" s="1"/>
  <c r="DM85" i="4"/>
  <c r="DG85" i="4" s="1"/>
  <c r="DM86" i="4"/>
  <c r="DG86" i="4" s="1"/>
  <c r="DM87" i="4"/>
  <c r="DG87" i="4" s="1"/>
  <c r="DM88" i="4"/>
  <c r="DG88" i="4" s="1"/>
  <c r="DM89" i="4"/>
  <c r="DG89" i="4" s="1"/>
  <c r="DM90" i="4"/>
  <c r="DG90" i="4" s="1"/>
  <c r="DM91" i="4"/>
  <c r="DG91" i="4" s="1"/>
  <c r="DM92" i="4"/>
  <c r="DG92" i="4" s="1"/>
  <c r="DM93" i="4"/>
  <c r="DG93" i="4" s="1"/>
  <c r="DM94" i="4"/>
  <c r="DM95" i="4"/>
  <c r="DG95" i="4" s="1"/>
  <c r="DM96" i="4"/>
  <c r="DG96" i="4" s="1"/>
  <c r="DM97" i="4"/>
  <c r="DM98" i="4"/>
  <c r="DM99" i="4"/>
  <c r="DG99" i="4" s="1"/>
  <c r="DM100" i="4"/>
  <c r="DG100" i="4" s="1"/>
  <c r="DM10" i="4"/>
  <c r="DE10" i="4"/>
  <c r="DE11" i="4"/>
  <c r="DE12" i="4"/>
  <c r="DE13" i="4"/>
  <c r="DE14" i="4"/>
  <c r="DE15" i="4"/>
  <c r="DE16" i="4"/>
  <c r="DE17" i="4"/>
  <c r="DE18" i="4"/>
  <c r="DE19" i="4"/>
  <c r="DE20" i="4"/>
  <c r="DE21" i="4"/>
  <c r="CY21" i="4" s="1"/>
  <c r="DE22" i="4"/>
  <c r="DE23" i="4"/>
  <c r="DE24" i="4"/>
  <c r="CY24" i="4" s="1"/>
  <c r="DE25" i="4"/>
  <c r="CY25" i="4" s="1"/>
  <c r="DE26" i="4"/>
  <c r="DE27" i="4"/>
  <c r="DE28" i="4"/>
  <c r="DE29" i="4"/>
  <c r="CY29" i="4" s="1"/>
  <c r="DE30" i="4"/>
  <c r="DE31" i="4"/>
  <c r="DE32" i="4"/>
  <c r="CY32" i="4" s="1"/>
  <c r="DE33" i="4"/>
  <c r="CY33" i="4" s="1"/>
  <c r="DE34" i="4"/>
  <c r="DE35" i="4"/>
  <c r="DE36" i="4"/>
  <c r="DE37" i="4"/>
  <c r="CY37" i="4" s="1"/>
  <c r="DE38" i="4"/>
  <c r="DE39" i="4"/>
  <c r="DE40" i="4"/>
  <c r="CY40" i="4" s="1"/>
  <c r="DE41" i="4"/>
  <c r="CY41" i="4" s="1"/>
  <c r="DE42" i="4"/>
  <c r="DE43" i="4"/>
  <c r="DE44" i="4"/>
  <c r="DE45" i="4"/>
  <c r="CY45" i="4" s="1"/>
  <c r="DE46" i="4"/>
  <c r="DE47" i="4"/>
  <c r="DE48" i="4"/>
  <c r="CY48" i="4" s="1"/>
  <c r="DE49" i="4"/>
  <c r="CY49" i="4" s="1"/>
  <c r="DE50" i="4"/>
  <c r="DE51" i="4"/>
  <c r="DE52" i="4"/>
  <c r="DE53" i="4"/>
  <c r="CY53" i="4" s="1"/>
  <c r="DE54" i="4"/>
  <c r="DE55" i="4"/>
  <c r="DE56" i="4"/>
  <c r="CY56" i="4" s="1"/>
  <c r="DE57" i="4"/>
  <c r="CY57" i="4" s="1"/>
  <c r="DE58" i="4"/>
  <c r="DE59" i="4"/>
  <c r="DE60" i="4"/>
  <c r="DE61" i="4"/>
  <c r="CY61" i="4" s="1"/>
  <c r="DE62" i="4"/>
  <c r="DE63" i="4"/>
  <c r="DE64" i="4"/>
  <c r="CY64" i="4" s="1"/>
  <c r="DE65" i="4"/>
  <c r="CY65" i="4" s="1"/>
  <c r="DE66" i="4"/>
  <c r="DE67" i="4"/>
  <c r="DE68" i="4"/>
  <c r="DE69" i="4"/>
  <c r="CY69" i="4" s="1"/>
  <c r="DE70" i="4"/>
  <c r="DE71" i="4"/>
  <c r="DE72" i="4"/>
  <c r="CY72" i="4" s="1"/>
  <c r="DE73" i="4"/>
  <c r="CY73" i="4" s="1"/>
  <c r="DE74" i="4"/>
  <c r="DE75" i="4"/>
  <c r="DE76" i="4"/>
  <c r="DE77" i="4"/>
  <c r="CY77" i="4" s="1"/>
  <c r="DE78" i="4"/>
  <c r="DE79" i="4"/>
  <c r="DE80" i="4"/>
  <c r="CY80" i="4" s="1"/>
  <c r="DE81" i="4"/>
  <c r="CY81" i="4" s="1"/>
  <c r="DE82" i="4"/>
  <c r="DE83" i="4"/>
  <c r="DE84" i="4"/>
  <c r="DE85" i="4"/>
  <c r="CY85" i="4" s="1"/>
  <c r="DE86" i="4"/>
  <c r="DE87" i="4"/>
  <c r="DE88" i="4"/>
  <c r="CY88" i="4" s="1"/>
  <c r="DE89" i="4"/>
  <c r="CY89" i="4" s="1"/>
  <c r="DE90" i="4"/>
  <c r="DE91" i="4"/>
  <c r="CY91" i="4" s="1"/>
  <c r="DE92" i="4"/>
  <c r="DE93" i="4"/>
  <c r="CY93" i="4" s="1"/>
  <c r="DE94" i="4"/>
  <c r="DE95" i="4"/>
  <c r="DE96" i="4"/>
  <c r="CY96" i="4" s="1"/>
  <c r="DE97" i="4"/>
  <c r="CY97" i="4" s="1"/>
  <c r="DE98" i="4"/>
  <c r="DE99" i="4"/>
  <c r="DE100" i="4"/>
  <c r="CQ95" i="4"/>
  <c r="CQ100" i="4"/>
  <c r="CW94" i="4"/>
  <c r="CQ94" i="4" s="1"/>
  <c r="CW95" i="4"/>
  <c r="CW96" i="4"/>
  <c r="CQ96" i="4" s="1"/>
  <c r="CW97" i="4"/>
  <c r="CQ97" i="4" s="1"/>
  <c r="CW98" i="4"/>
  <c r="CQ98" i="4" s="1"/>
  <c r="CW99" i="4"/>
  <c r="CQ99" i="4" s="1"/>
  <c r="CW100" i="4"/>
  <c r="CW13" i="4"/>
  <c r="CW14" i="4"/>
  <c r="CW15" i="4"/>
  <c r="CW16" i="4"/>
  <c r="CW17" i="4"/>
  <c r="CW18" i="4"/>
  <c r="CW19" i="4"/>
  <c r="CW20" i="4"/>
  <c r="CW21" i="4"/>
  <c r="CW22" i="4"/>
  <c r="CW23" i="4"/>
  <c r="CW24" i="4"/>
  <c r="CW25" i="4"/>
  <c r="CW26" i="4"/>
  <c r="CW27" i="4"/>
  <c r="CW28" i="4"/>
  <c r="CW29" i="4"/>
  <c r="CW30" i="4"/>
  <c r="CW31" i="4"/>
  <c r="CW32" i="4"/>
  <c r="CW33" i="4"/>
  <c r="CW34" i="4"/>
  <c r="CW35" i="4"/>
  <c r="CW37" i="4"/>
  <c r="CW38" i="4"/>
  <c r="CW39" i="4"/>
  <c r="CW40" i="4"/>
  <c r="CW41" i="4"/>
  <c r="CW42" i="4"/>
  <c r="CW43" i="4"/>
  <c r="CW44" i="4"/>
  <c r="CW45" i="4"/>
  <c r="CW46" i="4"/>
  <c r="CW47" i="4"/>
  <c r="CW48" i="4"/>
  <c r="CW49" i="4"/>
  <c r="CW50" i="4"/>
  <c r="CW51" i="4"/>
  <c r="CW52" i="4"/>
  <c r="CW53" i="4"/>
  <c r="CW54" i="4"/>
  <c r="CW55" i="4"/>
  <c r="CW56" i="4"/>
  <c r="CW57" i="4"/>
  <c r="CW58" i="4"/>
  <c r="CW59" i="4"/>
  <c r="CW60" i="4"/>
  <c r="CW61" i="4"/>
  <c r="CW62" i="4"/>
  <c r="CW63" i="4"/>
  <c r="CW64" i="4"/>
  <c r="CW65" i="4"/>
  <c r="CW66" i="4"/>
  <c r="CW67" i="4"/>
  <c r="CW68" i="4"/>
  <c r="CW69" i="4"/>
  <c r="CW70" i="4"/>
  <c r="CW71" i="4"/>
  <c r="CW72" i="4"/>
  <c r="CW73" i="4"/>
  <c r="CW74" i="4"/>
  <c r="CW75" i="4"/>
  <c r="CW76" i="4"/>
  <c r="CW77" i="4"/>
  <c r="CW78" i="4"/>
  <c r="CW79" i="4"/>
  <c r="CW80" i="4"/>
  <c r="CW81" i="4"/>
  <c r="CW82" i="4"/>
  <c r="CW83" i="4"/>
  <c r="CW84" i="4"/>
  <c r="CW85" i="4"/>
  <c r="CW86" i="4"/>
  <c r="CW87" i="4"/>
  <c r="CW88" i="4"/>
  <c r="CW89" i="4"/>
  <c r="CW90" i="4"/>
  <c r="CW91" i="4"/>
  <c r="CW92" i="4"/>
  <c r="CW93" i="4"/>
  <c r="CQ36" i="4" l="1"/>
  <c r="DW15" i="4"/>
  <c r="DO38" i="4"/>
  <c r="DW27" i="4"/>
  <c r="CQ90" i="4"/>
  <c r="CY28" i="4"/>
  <c r="CY44" i="4"/>
  <c r="CY92" i="4"/>
  <c r="CY76" i="4"/>
  <c r="CY60" i="4"/>
  <c r="CY36" i="4"/>
  <c r="CY20" i="4"/>
  <c r="CY99" i="4"/>
  <c r="CY95" i="4"/>
  <c r="CY87" i="4"/>
  <c r="CY83" i="4"/>
  <c r="CY79" i="4"/>
  <c r="CY75" i="4"/>
  <c r="CY71" i="4"/>
  <c r="CY67" i="4"/>
  <c r="CY63" i="4"/>
  <c r="CY59" i="4"/>
  <c r="CY55" i="4"/>
  <c r="CY51" i="4"/>
  <c r="CY47" i="4"/>
  <c r="CY43" i="4"/>
  <c r="CY39" i="4"/>
  <c r="CY35" i="4"/>
  <c r="CY31" i="4"/>
  <c r="CY27" i="4"/>
  <c r="CY23" i="4"/>
  <c r="CY19" i="4"/>
  <c r="CY100" i="4"/>
  <c r="CY84" i="4"/>
  <c r="CY68" i="4"/>
  <c r="CY52" i="4"/>
  <c r="CY98" i="4"/>
  <c r="CY94" i="4"/>
  <c r="CY90" i="4"/>
  <c r="CY86" i="4"/>
  <c r="CY82" i="4"/>
  <c r="CY78" i="4"/>
  <c r="CY74" i="4"/>
  <c r="CY70" i="4"/>
  <c r="CY66" i="4"/>
  <c r="CY62" i="4"/>
  <c r="CY58" i="4"/>
  <c r="CY54" i="4"/>
  <c r="CY50" i="4"/>
  <c r="CY46" i="4"/>
  <c r="CY42" i="4"/>
  <c r="CY38" i="4"/>
  <c r="CY34" i="4"/>
  <c r="CY30" i="4"/>
  <c r="CY26" i="4"/>
  <c r="CY22" i="4"/>
  <c r="CY18" i="4"/>
  <c r="CQ10" i="4"/>
  <c r="DO34" i="4"/>
  <c r="CQ86" i="4"/>
  <c r="CY14" i="4"/>
  <c r="DW26" i="4"/>
  <c r="EE78" i="4"/>
  <c r="EE16" i="4"/>
  <c r="DO29" i="4"/>
  <c r="DW25" i="4"/>
  <c r="EU66" i="4"/>
  <c r="EE77" i="4"/>
  <c r="EU84" i="4"/>
  <c r="EU80" i="4"/>
  <c r="EU76" i="4"/>
  <c r="EU87" i="4"/>
  <c r="DW23" i="4"/>
  <c r="EE73" i="4"/>
  <c r="EE69" i="4"/>
  <c r="CQ82" i="4"/>
  <c r="CQ70" i="4"/>
  <c r="CQ58" i="4"/>
  <c r="CQ46" i="4"/>
  <c r="CQ34" i="4"/>
  <c r="CQ26" i="4"/>
  <c r="CQ18" i="4"/>
  <c r="DO22" i="4"/>
  <c r="DO18" i="4"/>
  <c r="EE61" i="4"/>
  <c r="EE49" i="4"/>
  <c r="EE37" i="4"/>
  <c r="EE25" i="4"/>
  <c r="EE13" i="4"/>
  <c r="EU72" i="4"/>
  <c r="EU60" i="4"/>
  <c r="EU48" i="4"/>
  <c r="EU36" i="4"/>
  <c r="EU24" i="4"/>
  <c r="EU12" i="4"/>
  <c r="CQ89" i="4"/>
  <c r="CQ77" i="4"/>
  <c r="CQ65" i="4"/>
  <c r="CQ53" i="4"/>
  <c r="CQ41" i="4"/>
  <c r="CQ29" i="4"/>
  <c r="CQ17" i="4"/>
  <c r="CY13" i="4"/>
  <c r="DO33" i="4"/>
  <c r="DO21" i="4"/>
  <c r="DW18" i="4"/>
  <c r="DW10" i="4"/>
  <c r="EE76" i="4"/>
  <c r="EE68" i="4"/>
  <c r="EE60" i="4"/>
  <c r="EE52" i="4"/>
  <c r="EE44" i="4"/>
  <c r="EE36" i="4"/>
  <c r="EE28" i="4"/>
  <c r="EE20" i="4"/>
  <c r="EE12" i="4"/>
  <c r="EM11" i="4"/>
  <c r="EU83" i="4"/>
  <c r="EU79" i="4"/>
  <c r="EU75" i="4"/>
  <c r="EU71" i="4"/>
  <c r="EU67" i="4"/>
  <c r="EU63" i="4"/>
  <c r="EU59" i="4"/>
  <c r="EU55" i="4"/>
  <c r="EU51" i="4"/>
  <c r="EU47" i="4"/>
  <c r="EU43" i="4"/>
  <c r="EU39" i="4"/>
  <c r="EU35" i="4"/>
  <c r="EU31" i="4"/>
  <c r="EU27" i="4"/>
  <c r="EU23" i="4"/>
  <c r="EU19" i="4"/>
  <c r="EU15" i="4"/>
  <c r="EU11" i="4"/>
  <c r="CQ74" i="4"/>
  <c r="CQ62" i="4"/>
  <c r="CQ50" i="4"/>
  <c r="CQ42" i="4"/>
  <c r="CQ30" i="4"/>
  <c r="CQ14" i="4"/>
  <c r="DO26" i="4"/>
  <c r="DO10" i="4"/>
  <c r="DW11" i="4"/>
  <c r="EE65" i="4"/>
  <c r="EE53" i="4"/>
  <c r="EE41" i="4"/>
  <c r="EE33" i="4"/>
  <c r="EE21" i="4"/>
  <c r="EU68" i="4"/>
  <c r="EU56" i="4"/>
  <c r="EU44" i="4"/>
  <c r="EU32" i="4"/>
  <c r="EU20" i="4"/>
  <c r="CQ93" i="4"/>
  <c r="CQ81" i="4"/>
  <c r="CQ69" i="4"/>
  <c r="CQ57" i="4"/>
  <c r="CQ49" i="4"/>
  <c r="CQ37" i="4"/>
  <c r="CQ25" i="4"/>
  <c r="CQ13" i="4"/>
  <c r="DO37" i="4"/>
  <c r="DO25" i="4"/>
  <c r="DO13" i="4"/>
  <c r="DW22" i="4"/>
  <c r="DW14" i="4"/>
  <c r="EE72" i="4"/>
  <c r="EE64" i="4"/>
  <c r="EE56" i="4"/>
  <c r="EE48" i="4"/>
  <c r="EE40" i="4"/>
  <c r="EE32" i="4"/>
  <c r="EE24" i="4"/>
  <c r="CQ92" i="4"/>
  <c r="CQ88" i="4"/>
  <c r="CQ84" i="4"/>
  <c r="CQ80" i="4"/>
  <c r="CQ76" i="4"/>
  <c r="CQ72" i="4"/>
  <c r="CQ68" i="4"/>
  <c r="CQ64" i="4"/>
  <c r="CQ60" i="4"/>
  <c r="CQ56" i="4"/>
  <c r="CQ52" i="4"/>
  <c r="CQ48" i="4"/>
  <c r="CQ44" i="4"/>
  <c r="CQ40" i="4"/>
  <c r="CQ32" i="4"/>
  <c r="CQ28" i="4"/>
  <c r="CQ24" i="4"/>
  <c r="CQ20" i="4"/>
  <c r="CQ16" i="4"/>
  <c r="CQ12" i="4"/>
  <c r="CY16" i="4"/>
  <c r="CY12" i="4"/>
  <c r="DW21" i="4"/>
  <c r="DW17" i="4"/>
  <c r="DW13" i="4"/>
  <c r="EE75" i="4"/>
  <c r="EE71" i="4"/>
  <c r="EE67" i="4"/>
  <c r="EE63" i="4"/>
  <c r="EE59" i="4"/>
  <c r="EE55" i="4"/>
  <c r="EE51" i="4"/>
  <c r="EE47" i="4"/>
  <c r="EE43" i="4"/>
  <c r="EE39" i="4"/>
  <c r="EE35" i="4"/>
  <c r="EE31" i="4"/>
  <c r="EE27" i="4"/>
  <c r="EE23" i="4"/>
  <c r="EE19" i="4"/>
  <c r="EE15" i="4"/>
  <c r="EE11" i="4"/>
  <c r="EM10" i="4"/>
  <c r="EU86" i="4"/>
  <c r="EU82" i="4"/>
  <c r="EU78" i="4"/>
  <c r="EU74" i="4"/>
  <c r="EU70" i="4"/>
  <c r="EU62" i="4"/>
  <c r="EU58" i="4"/>
  <c r="EU54" i="4"/>
  <c r="EU50" i="4"/>
  <c r="EU46" i="4"/>
  <c r="EU42" i="4"/>
  <c r="EU38" i="4"/>
  <c r="EU34" i="4"/>
  <c r="EU30" i="4"/>
  <c r="EU26" i="4"/>
  <c r="EU22" i="4"/>
  <c r="EU18" i="4"/>
  <c r="EU14" i="4"/>
  <c r="EU10" i="4"/>
  <c r="CQ78" i="4"/>
  <c r="CQ66" i="4"/>
  <c r="CQ54" i="4"/>
  <c r="CQ38" i="4"/>
  <c r="CQ22" i="4"/>
  <c r="CY10" i="4"/>
  <c r="DO30" i="4"/>
  <c r="DO14" i="4"/>
  <c r="DW19" i="4"/>
  <c r="EE57" i="4"/>
  <c r="EE45" i="4"/>
  <c r="EE29" i="4"/>
  <c r="EE17" i="4"/>
  <c r="EU64" i="4"/>
  <c r="EU52" i="4"/>
  <c r="EU40" i="4"/>
  <c r="EU28" i="4"/>
  <c r="EU16" i="4"/>
  <c r="CQ85" i="4"/>
  <c r="CQ73" i="4"/>
  <c r="CQ61" i="4"/>
  <c r="CQ45" i="4"/>
  <c r="CQ33" i="4"/>
  <c r="CQ21" i="4"/>
  <c r="CY17" i="4"/>
  <c r="DO17" i="4"/>
  <c r="CQ91" i="4"/>
  <c r="CQ87" i="4"/>
  <c r="CQ83" i="4"/>
  <c r="CQ79" i="4"/>
  <c r="CQ75" i="4"/>
  <c r="CQ71" i="4"/>
  <c r="CQ67" i="4"/>
  <c r="CQ63" i="4"/>
  <c r="CQ59" i="4"/>
  <c r="CQ55" i="4"/>
  <c r="CQ51" i="4"/>
  <c r="CQ47" i="4"/>
  <c r="CQ43" i="4"/>
  <c r="CQ39" i="4"/>
  <c r="CQ35" i="4"/>
  <c r="CQ31" i="4"/>
  <c r="CQ27" i="4"/>
  <c r="CQ23" i="4"/>
  <c r="CQ19" i="4"/>
  <c r="CQ15" i="4"/>
  <c r="CQ11" i="4"/>
  <c r="CY15" i="4"/>
  <c r="CY11" i="4"/>
  <c r="DG10" i="4"/>
  <c r="DO39" i="4"/>
  <c r="DO35" i="4"/>
  <c r="DO31" i="4"/>
  <c r="DO27" i="4"/>
  <c r="DO23" i="4"/>
  <c r="DO19" i="4"/>
  <c r="DO15" i="4"/>
  <c r="DO20" i="4"/>
  <c r="DW24" i="4"/>
  <c r="DW20" i="4"/>
  <c r="DW16" i="4"/>
  <c r="DW12" i="4"/>
  <c r="EE74" i="4"/>
  <c r="EE70" i="4"/>
  <c r="EE66" i="4"/>
  <c r="EE62" i="4"/>
  <c r="EE58" i="4"/>
  <c r="EE54" i="4"/>
  <c r="EE50" i="4"/>
  <c r="EE46" i="4"/>
  <c r="EE42" i="4"/>
  <c r="EE38" i="4"/>
  <c r="EE34" i="4"/>
  <c r="EE30" i="4"/>
  <c r="EE26" i="4"/>
  <c r="EE22" i="4"/>
  <c r="EE18" i="4"/>
  <c r="EE14" i="4"/>
  <c r="EE10" i="4"/>
  <c r="EU85" i="4"/>
  <c r="EU81" i="4"/>
  <c r="EU77" i="4"/>
  <c r="EU73" i="4"/>
  <c r="EU69" i="4"/>
  <c r="EU65" i="4"/>
  <c r="EU61" i="4"/>
  <c r="EU57" i="4"/>
  <c r="EU53" i="4"/>
  <c r="EU49" i="4"/>
  <c r="EU45" i="4"/>
  <c r="EU41" i="4"/>
  <c r="EU37" i="4"/>
  <c r="EU33" i="4"/>
  <c r="EU29" i="4"/>
  <c r="EU25" i="4"/>
  <c r="EU21" i="4"/>
  <c r="EU17" i="4"/>
  <c r="EU13" i="4"/>
  <c r="DO32" i="4"/>
  <c r="DO12" i="4"/>
  <c r="DO11" i="4"/>
  <c r="DO28" i="4"/>
  <c r="DO16" i="4"/>
  <c r="DO36" i="4"/>
  <c r="DO24" i="4"/>
  <c r="CN64" i="4"/>
  <c r="CH64" i="4" s="1"/>
  <c r="CN65" i="4"/>
  <c r="CH65" i="4" s="1"/>
  <c r="CN66" i="4"/>
  <c r="CH66" i="4" s="1"/>
  <c r="CN67" i="4"/>
  <c r="CH67" i="4" s="1"/>
  <c r="CN68" i="4"/>
  <c r="CH68" i="4" s="1"/>
  <c r="CN69" i="4"/>
  <c r="CH69" i="4" s="1"/>
  <c r="CN70" i="4"/>
  <c r="CH70" i="4" s="1"/>
  <c r="CN71" i="4"/>
  <c r="CH71" i="4" s="1"/>
  <c r="CN72" i="4"/>
  <c r="CH72" i="4" s="1"/>
  <c r="CN73" i="4"/>
  <c r="CH73" i="4" s="1"/>
  <c r="CN74" i="4"/>
  <c r="CH74" i="4" s="1"/>
  <c r="CN75" i="4"/>
  <c r="CH75" i="4" s="1"/>
  <c r="CN76" i="4"/>
  <c r="CH76" i="4" s="1"/>
  <c r="CN77" i="4"/>
  <c r="CH77" i="4" s="1"/>
  <c r="CN78" i="4"/>
  <c r="CH78" i="4" s="1"/>
  <c r="CN79" i="4"/>
  <c r="CH79" i="4" s="1"/>
  <c r="CN80" i="4"/>
  <c r="CH80" i="4" s="1"/>
  <c r="CN81" i="4"/>
  <c r="CH81" i="4" s="1"/>
  <c r="CN82" i="4"/>
  <c r="CH82" i="4" s="1"/>
  <c r="CN83" i="4"/>
  <c r="CH83" i="4" s="1"/>
  <c r="CN84" i="4"/>
  <c r="CH84" i="4" s="1"/>
  <c r="CN85" i="4"/>
  <c r="CH85" i="4" s="1"/>
  <c r="CN86" i="4"/>
  <c r="CH86" i="4" s="1"/>
  <c r="CN87" i="4"/>
  <c r="CH87" i="4" s="1"/>
  <c r="CN88" i="4"/>
  <c r="CH88" i="4" s="1"/>
  <c r="CN89" i="4"/>
  <c r="CH89" i="4" s="1"/>
  <c r="CN90" i="4"/>
  <c r="CH90" i="4" s="1"/>
  <c r="CN91" i="4"/>
  <c r="CH91" i="4" s="1"/>
  <c r="CN92" i="4"/>
  <c r="CH92" i="4" s="1"/>
  <c r="CN93" i="4"/>
  <c r="CH93" i="4" s="1"/>
  <c r="CN94" i="4"/>
  <c r="CH94" i="4" s="1"/>
  <c r="CN95" i="4"/>
  <c r="CH95" i="4" s="1"/>
  <c r="CN96" i="4"/>
  <c r="CH96" i="4" s="1"/>
  <c r="CN97" i="4"/>
  <c r="CH97" i="4" s="1"/>
  <c r="CN98" i="4"/>
  <c r="CH98" i="4" s="1"/>
  <c r="CN99" i="4"/>
  <c r="CH99" i="4" s="1"/>
  <c r="CN100" i="4"/>
  <c r="CH100" i="4" s="1"/>
  <c r="CN10" i="4"/>
  <c r="CN11" i="4"/>
  <c r="CN12" i="4"/>
  <c r="CN13" i="4"/>
  <c r="CN14" i="4"/>
  <c r="CN15" i="4"/>
  <c r="CN16" i="4"/>
  <c r="CN17" i="4"/>
  <c r="CN18" i="4"/>
  <c r="CN19" i="4"/>
  <c r="CN20" i="4"/>
  <c r="CN21" i="4"/>
  <c r="CN22" i="4"/>
  <c r="CN23" i="4"/>
  <c r="CN24" i="4"/>
  <c r="CN25" i="4"/>
  <c r="CN26" i="4"/>
  <c r="CN27" i="4"/>
  <c r="CN28" i="4"/>
  <c r="CN29" i="4"/>
  <c r="CN30" i="4"/>
  <c r="CN31" i="4"/>
  <c r="CN32" i="4"/>
  <c r="CN33" i="4"/>
  <c r="CN34" i="4"/>
  <c r="CN35" i="4"/>
  <c r="CN36" i="4"/>
  <c r="CN37" i="4"/>
  <c r="CN38" i="4"/>
  <c r="CN39" i="4"/>
  <c r="CN40" i="4"/>
  <c r="CN41" i="4"/>
  <c r="CN42" i="4"/>
  <c r="CN43" i="4"/>
  <c r="CN44" i="4"/>
  <c r="CN45" i="4"/>
  <c r="CN46" i="4"/>
  <c r="CN47" i="4"/>
  <c r="CN48" i="4"/>
  <c r="CN49" i="4"/>
  <c r="CN50" i="4"/>
  <c r="CN51" i="4"/>
  <c r="CN52" i="4"/>
  <c r="CN53" i="4"/>
  <c r="CN54" i="4"/>
  <c r="CN55" i="4"/>
  <c r="CN56" i="4"/>
  <c r="CN57" i="4"/>
  <c r="CN58" i="4"/>
  <c r="CN59" i="4"/>
  <c r="CN60" i="4"/>
  <c r="CN61" i="4"/>
  <c r="CN62" i="4"/>
  <c r="CN63" i="4"/>
  <c r="BQ95" i="4"/>
  <c r="BQ96" i="4"/>
  <c r="BQ99" i="4"/>
  <c r="BQ100" i="4"/>
  <c r="BW83" i="4"/>
  <c r="BW84" i="4"/>
  <c r="BW85" i="4"/>
  <c r="BW86" i="4"/>
  <c r="BQ86" i="4" s="1"/>
  <c r="BW87" i="4"/>
  <c r="BQ87" i="4" s="1"/>
  <c r="BW88" i="4"/>
  <c r="BQ88" i="4" s="1"/>
  <c r="BW89" i="4"/>
  <c r="BQ89" i="4" s="1"/>
  <c r="BW90" i="4"/>
  <c r="BQ90" i="4" s="1"/>
  <c r="BW91" i="4"/>
  <c r="BQ91" i="4" s="1"/>
  <c r="BW92" i="4"/>
  <c r="BQ92" i="4" s="1"/>
  <c r="BW93" i="4"/>
  <c r="BQ93" i="4" s="1"/>
  <c r="BW94" i="4"/>
  <c r="BQ94" i="4" s="1"/>
  <c r="BW95" i="4"/>
  <c r="BW96" i="4"/>
  <c r="BW97" i="4"/>
  <c r="BQ97" i="4" s="1"/>
  <c r="BW98" i="4"/>
  <c r="BQ98" i="4" s="1"/>
  <c r="BW99" i="4"/>
  <c r="BW100" i="4"/>
  <c r="BW10" i="4"/>
  <c r="BW11" i="4"/>
  <c r="BW12" i="4"/>
  <c r="BW13" i="4"/>
  <c r="BW14" i="4"/>
  <c r="BW15" i="4"/>
  <c r="BW16" i="4"/>
  <c r="BW17" i="4"/>
  <c r="BW18" i="4"/>
  <c r="BW19" i="4"/>
  <c r="BW20" i="4"/>
  <c r="BW21" i="4"/>
  <c r="BW22" i="4"/>
  <c r="BW23" i="4"/>
  <c r="BW24" i="4"/>
  <c r="BW25" i="4"/>
  <c r="BW26" i="4"/>
  <c r="BW27" i="4"/>
  <c r="BW28" i="4"/>
  <c r="BW29" i="4"/>
  <c r="BW30" i="4"/>
  <c r="BW31" i="4"/>
  <c r="BW32" i="4"/>
  <c r="BW33" i="4"/>
  <c r="BW34" i="4"/>
  <c r="BW35" i="4"/>
  <c r="BW36" i="4"/>
  <c r="BW37" i="4"/>
  <c r="BW38" i="4"/>
  <c r="BW39" i="4"/>
  <c r="BW40" i="4"/>
  <c r="BW41" i="4"/>
  <c r="BW42" i="4"/>
  <c r="BW43" i="4"/>
  <c r="BW44" i="4"/>
  <c r="BW45" i="4"/>
  <c r="BW46" i="4"/>
  <c r="BW47" i="4"/>
  <c r="BW48" i="4"/>
  <c r="BW49" i="4"/>
  <c r="BW50" i="4"/>
  <c r="BW51" i="4"/>
  <c r="BW52" i="4"/>
  <c r="BW53" i="4"/>
  <c r="BW54" i="4"/>
  <c r="BW55" i="4"/>
  <c r="BW56" i="4"/>
  <c r="BW57" i="4"/>
  <c r="BW58" i="4"/>
  <c r="BW59" i="4"/>
  <c r="BW60" i="4"/>
  <c r="BW61" i="4"/>
  <c r="BW62" i="4"/>
  <c r="BW63" i="4"/>
  <c r="BW64" i="4"/>
  <c r="BW65" i="4"/>
  <c r="BW66" i="4"/>
  <c r="BW67" i="4"/>
  <c r="BW68" i="4"/>
  <c r="BW69" i="4"/>
  <c r="BW70" i="4"/>
  <c r="BW71" i="4"/>
  <c r="BW72" i="4"/>
  <c r="BW73" i="4"/>
  <c r="BW74" i="4"/>
  <c r="BW75" i="4"/>
  <c r="BW76" i="4"/>
  <c r="BW77" i="4"/>
  <c r="BW78" i="4"/>
  <c r="BW79" i="4"/>
  <c r="BW80" i="4"/>
  <c r="BW81" i="4"/>
  <c r="BW82" i="4"/>
  <c r="BI27" i="4"/>
  <c r="BI29" i="4"/>
  <c r="BI31" i="4"/>
  <c r="BI37" i="4"/>
  <c r="BI47" i="4"/>
  <c r="BI49" i="4"/>
  <c r="BI51" i="4"/>
  <c r="BI53" i="4"/>
  <c r="BI67" i="4"/>
  <c r="BI69" i="4"/>
  <c r="BI71" i="4"/>
  <c r="BI77" i="4"/>
  <c r="BI87" i="4"/>
  <c r="BI89" i="4"/>
  <c r="BI91" i="4"/>
  <c r="BI93" i="4"/>
  <c r="BO10" i="4"/>
  <c r="BI10" i="4" s="1"/>
  <c r="BO11" i="4"/>
  <c r="BO12" i="4"/>
  <c r="BO13" i="4"/>
  <c r="BI13" i="4" s="1"/>
  <c r="BO14" i="4"/>
  <c r="BI14" i="4" s="1"/>
  <c r="BO15" i="4"/>
  <c r="BI15" i="4" s="1"/>
  <c r="BO16" i="4"/>
  <c r="BI16" i="4" s="1"/>
  <c r="BO17" i="4"/>
  <c r="BI17" i="4" s="1"/>
  <c r="BO18" i="4"/>
  <c r="BI18" i="4" s="1"/>
  <c r="BO19" i="4"/>
  <c r="BI19" i="4" s="1"/>
  <c r="BO20" i="4"/>
  <c r="BI20" i="4" s="1"/>
  <c r="BO21" i="4"/>
  <c r="BI21" i="4" s="1"/>
  <c r="BO22" i="4"/>
  <c r="BI22" i="4" s="1"/>
  <c r="BO23" i="4"/>
  <c r="BI23" i="4" s="1"/>
  <c r="BO24" i="4"/>
  <c r="BI24" i="4" s="1"/>
  <c r="BO25" i="4"/>
  <c r="BI25" i="4" s="1"/>
  <c r="BO26" i="4"/>
  <c r="BI26" i="4" s="1"/>
  <c r="BO27" i="4"/>
  <c r="BO28" i="4"/>
  <c r="BI28" i="4" s="1"/>
  <c r="BO29" i="4"/>
  <c r="BO30" i="4"/>
  <c r="BI30" i="4" s="1"/>
  <c r="BO31" i="4"/>
  <c r="BO32" i="4"/>
  <c r="BI32" i="4" s="1"/>
  <c r="BO33" i="4"/>
  <c r="BI33" i="4" s="1"/>
  <c r="BO34" i="4"/>
  <c r="BI34" i="4" s="1"/>
  <c r="BO35" i="4"/>
  <c r="BI35" i="4" s="1"/>
  <c r="BO36" i="4"/>
  <c r="BI36" i="4" s="1"/>
  <c r="BO37" i="4"/>
  <c r="BO38" i="4"/>
  <c r="BI38" i="4" s="1"/>
  <c r="BO39" i="4"/>
  <c r="BI39" i="4" s="1"/>
  <c r="BO40" i="4"/>
  <c r="BI40" i="4" s="1"/>
  <c r="BO41" i="4"/>
  <c r="BI41" i="4" s="1"/>
  <c r="BO42" i="4"/>
  <c r="BI42" i="4" s="1"/>
  <c r="BO43" i="4"/>
  <c r="BI43" i="4" s="1"/>
  <c r="BO44" i="4"/>
  <c r="BI44" i="4" s="1"/>
  <c r="BO45" i="4"/>
  <c r="BI45" i="4" s="1"/>
  <c r="BO46" i="4"/>
  <c r="BI46" i="4" s="1"/>
  <c r="BO47" i="4"/>
  <c r="BO48" i="4"/>
  <c r="BI48" i="4" s="1"/>
  <c r="BO49" i="4"/>
  <c r="BO50" i="4"/>
  <c r="BI50" i="4" s="1"/>
  <c r="BO51" i="4"/>
  <c r="BO52" i="4"/>
  <c r="BI52" i="4" s="1"/>
  <c r="BO53" i="4"/>
  <c r="BO54" i="4"/>
  <c r="BI54" i="4" s="1"/>
  <c r="BO55" i="4"/>
  <c r="BI55" i="4" s="1"/>
  <c r="BO56" i="4"/>
  <c r="BI56" i="4" s="1"/>
  <c r="BO57" i="4"/>
  <c r="BI57" i="4" s="1"/>
  <c r="BO58" i="4"/>
  <c r="BI58" i="4" s="1"/>
  <c r="BO59" i="4"/>
  <c r="BI59" i="4" s="1"/>
  <c r="BO60" i="4"/>
  <c r="BI60" i="4" s="1"/>
  <c r="BO61" i="4"/>
  <c r="BI61" i="4" s="1"/>
  <c r="BO62" i="4"/>
  <c r="BI62" i="4" s="1"/>
  <c r="BO63" i="4"/>
  <c r="BI63" i="4" s="1"/>
  <c r="BO64" i="4"/>
  <c r="BI64" i="4" s="1"/>
  <c r="BO65" i="4"/>
  <c r="BI65" i="4" s="1"/>
  <c r="BO66" i="4"/>
  <c r="BI66" i="4" s="1"/>
  <c r="BO67" i="4"/>
  <c r="BO68" i="4"/>
  <c r="BI68" i="4" s="1"/>
  <c r="BO69" i="4"/>
  <c r="BO70" i="4"/>
  <c r="BI70" i="4" s="1"/>
  <c r="BO71" i="4"/>
  <c r="BO72" i="4"/>
  <c r="BI72" i="4" s="1"/>
  <c r="BO73" i="4"/>
  <c r="BI73" i="4" s="1"/>
  <c r="BO74" i="4"/>
  <c r="BI74" i="4" s="1"/>
  <c r="BO75" i="4"/>
  <c r="BI75" i="4" s="1"/>
  <c r="BO76" i="4"/>
  <c r="BI76" i="4" s="1"/>
  <c r="BO77" i="4"/>
  <c r="BO78" i="4"/>
  <c r="BI78" i="4" s="1"/>
  <c r="BO79" i="4"/>
  <c r="BI79" i="4" s="1"/>
  <c r="BO80" i="4"/>
  <c r="BI80" i="4" s="1"/>
  <c r="BO81" i="4"/>
  <c r="BI81" i="4" s="1"/>
  <c r="BO82" i="4"/>
  <c r="BI82" i="4" s="1"/>
  <c r="BO83" i="4"/>
  <c r="BI83" i="4" s="1"/>
  <c r="BO84" i="4"/>
  <c r="BI84" i="4" s="1"/>
  <c r="BO85" i="4"/>
  <c r="BI85" i="4" s="1"/>
  <c r="BO86" i="4"/>
  <c r="BI86" i="4" s="1"/>
  <c r="BO87" i="4"/>
  <c r="BO88" i="4"/>
  <c r="BI88" i="4" s="1"/>
  <c r="BO89" i="4"/>
  <c r="BO90" i="4"/>
  <c r="BI90" i="4" s="1"/>
  <c r="BO91" i="4"/>
  <c r="BO92" i="4"/>
  <c r="BI92" i="4" s="1"/>
  <c r="BO93" i="4"/>
  <c r="BO94" i="4"/>
  <c r="BI94" i="4" s="1"/>
  <c r="BO95" i="4"/>
  <c r="BI95" i="4" s="1"/>
  <c r="BO96" i="4"/>
  <c r="BI96" i="4" s="1"/>
  <c r="BO97" i="4"/>
  <c r="BI97" i="4" s="1"/>
  <c r="BO98" i="4"/>
  <c r="BI98" i="4" s="1"/>
  <c r="BO99" i="4"/>
  <c r="BI99" i="4" s="1"/>
  <c r="BO100" i="4"/>
  <c r="BI100" i="4" s="1"/>
  <c r="BA79" i="4"/>
  <c r="BA87" i="4"/>
  <c r="BA91" i="4"/>
  <c r="BA95" i="4"/>
  <c r="BA99" i="4"/>
  <c r="BG75" i="4"/>
  <c r="BG76" i="4"/>
  <c r="BG77" i="4"/>
  <c r="BA77" i="4" s="1"/>
  <c r="BG78" i="4"/>
  <c r="BA78" i="4" s="1"/>
  <c r="BG79" i="4"/>
  <c r="BG80" i="4"/>
  <c r="BA80" i="4" s="1"/>
  <c r="BG81" i="4"/>
  <c r="BA81" i="4" s="1"/>
  <c r="BG82" i="4"/>
  <c r="BA82" i="4" s="1"/>
  <c r="BG83" i="4"/>
  <c r="BA83" i="4" s="1"/>
  <c r="BG84" i="4"/>
  <c r="BA84" i="4" s="1"/>
  <c r="BG85" i="4"/>
  <c r="BA85" i="4" s="1"/>
  <c r="BG86" i="4"/>
  <c r="BA86" i="4" s="1"/>
  <c r="BG87" i="4"/>
  <c r="BG88" i="4"/>
  <c r="BA88" i="4" s="1"/>
  <c r="BG89" i="4"/>
  <c r="BA89" i="4" s="1"/>
  <c r="BG90" i="4"/>
  <c r="BA90" i="4" s="1"/>
  <c r="BG91" i="4"/>
  <c r="BG92" i="4"/>
  <c r="BA92" i="4" s="1"/>
  <c r="BG93" i="4"/>
  <c r="BA93" i="4" s="1"/>
  <c r="BG94" i="4"/>
  <c r="BA94" i="4" s="1"/>
  <c r="BG95" i="4"/>
  <c r="BG96" i="4"/>
  <c r="BA96" i="4" s="1"/>
  <c r="BG97" i="4"/>
  <c r="BA97" i="4" s="1"/>
  <c r="BG98" i="4"/>
  <c r="BA98" i="4" s="1"/>
  <c r="BG99" i="4"/>
  <c r="BG100" i="4"/>
  <c r="BA100" i="4" s="1"/>
  <c r="BG10" i="4"/>
  <c r="BG11" i="4"/>
  <c r="BG12" i="4"/>
  <c r="BG13" i="4"/>
  <c r="BG14" i="4"/>
  <c r="BG15" i="4"/>
  <c r="BG16" i="4"/>
  <c r="BG17" i="4"/>
  <c r="BG18" i="4"/>
  <c r="BG19" i="4"/>
  <c r="BG20" i="4"/>
  <c r="BG21" i="4"/>
  <c r="BG22" i="4"/>
  <c r="BG23" i="4"/>
  <c r="BG24" i="4"/>
  <c r="BG25" i="4"/>
  <c r="BG26" i="4"/>
  <c r="BG27" i="4"/>
  <c r="BG28" i="4"/>
  <c r="BG29" i="4"/>
  <c r="BG30" i="4"/>
  <c r="BG31" i="4"/>
  <c r="BG32" i="4"/>
  <c r="BG33" i="4"/>
  <c r="BG34" i="4"/>
  <c r="BG35" i="4"/>
  <c r="BG36" i="4"/>
  <c r="BG37" i="4"/>
  <c r="BG38" i="4"/>
  <c r="BG39" i="4"/>
  <c r="BG40" i="4"/>
  <c r="BG41" i="4"/>
  <c r="BG42" i="4"/>
  <c r="BG43" i="4"/>
  <c r="BG44" i="4"/>
  <c r="BG45" i="4"/>
  <c r="BG46" i="4"/>
  <c r="BG47" i="4"/>
  <c r="BG48" i="4"/>
  <c r="BG49" i="4"/>
  <c r="BG50" i="4"/>
  <c r="BG51" i="4"/>
  <c r="BG52" i="4"/>
  <c r="BG53" i="4"/>
  <c r="BG54" i="4"/>
  <c r="BG55" i="4"/>
  <c r="BG56" i="4"/>
  <c r="BG57" i="4"/>
  <c r="BG58" i="4"/>
  <c r="BG59" i="4"/>
  <c r="BG60" i="4"/>
  <c r="BG61" i="4"/>
  <c r="BG62" i="4"/>
  <c r="BG63" i="4"/>
  <c r="BG64" i="4"/>
  <c r="BG65" i="4"/>
  <c r="BG66" i="4"/>
  <c r="BG67" i="4"/>
  <c r="BG68" i="4"/>
  <c r="BG69" i="4"/>
  <c r="BG70" i="4"/>
  <c r="BG71" i="4"/>
  <c r="BG72" i="4"/>
  <c r="BG73" i="4"/>
  <c r="BG74" i="4"/>
  <c r="AS31" i="4"/>
  <c r="AS33" i="4"/>
  <c r="AS41" i="4"/>
  <c r="AS43" i="4"/>
  <c r="AS45" i="4"/>
  <c r="AS47" i="4"/>
  <c r="AS51" i="4"/>
  <c r="AS63" i="4"/>
  <c r="AS65" i="4"/>
  <c r="AS71" i="4"/>
  <c r="AS73" i="4"/>
  <c r="AS81" i="4"/>
  <c r="AS83" i="4"/>
  <c r="AS85" i="4"/>
  <c r="AS87" i="4"/>
  <c r="AS91" i="4"/>
  <c r="AY28" i="4"/>
  <c r="AY29" i="4"/>
  <c r="AS29" i="4" s="1"/>
  <c r="AY30" i="4"/>
  <c r="AS30" i="4" s="1"/>
  <c r="AY31" i="4"/>
  <c r="AY32" i="4"/>
  <c r="AS32" i="4" s="1"/>
  <c r="AY33" i="4"/>
  <c r="AY34" i="4"/>
  <c r="AS34" i="4" s="1"/>
  <c r="AY35" i="4"/>
  <c r="AS35" i="4" s="1"/>
  <c r="AY36" i="4"/>
  <c r="AS36" i="4" s="1"/>
  <c r="AY37" i="4"/>
  <c r="AS37" i="4" s="1"/>
  <c r="AY38" i="4"/>
  <c r="AS38" i="4" s="1"/>
  <c r="AY39" i="4"/>
  <c r="AS39" i="4" s="1"/>
  <c r="AY40" i="4"/>
  <c r="AS40" i="4" s="1"/>
  <c r="AY41" i="4"/>
  <c r="AY42" i="4"/>
  <c r="AS42" i="4" s="1"/>
  <c r="AY43" i="4"/>
  <c r="AY44" i="4"/>
  <c r="AS44" i="4" s="1"/>
  <c r="AY45" i="4"/>
  <c r="AY46" i="4"/>
  <c r="AS46" i="4" s="1"/>
  <c r="AY47" i="4"/>
  <c r="AY48" i="4"/>
  <c r="AS48" i="4" s="1"/>
  <c r="AY49" i="4"/>
  <c r="AS49" i="4" s="1"/>
  <c r="AY50" i="4"/>
  <c r="AS50" i="4" s="1"/>
  <c r="AY51" i="4"/>
  <c r="AY52" i="4"/>
  <c r="AS52" i="4" s="1"/>
  <c r="AY53" i="4"/>
  <c r="AS53" i="4" s="1"/>
  <c r="AY54" i="4"/>
  <c r="AS54" i="4" s="1"/>
  <c r="AY55" i="4"/>
  <c r="AS55" i="4" s="1"/>
  <c r="AY56" i="4"/>
  <c r="AS56" i="4" s="1"/>
  <c r="AY57" i="4"/>
  <c r="AS57" i="4" s="1"/>
  <c r="AY58" i="4"/>
  <c r="AS58" i="4" s="1"/>
  <c r="AY59" i="4"/>
  <c r="AS59" i="4" s="1"/>
  <c r="AY60" i="4"/>
  <c r="AS60" i="4" s="1"/>
  <c r="AY61" i="4"/>
  <c r="AS61" i="4" s="1"/>
  <c r="AY62" i="4"/>
  <c r="AS62" i="4" s="1"/>
  <c r="AY63" i="4"/>
  <c r="AY64" i="4"/>
  <c r="AS64" i="4" s="1"/>
  <c r="AY65" i="4"/>
  <c r="AY66" i="4"/>
  <c r="AS66" i="4" s="1"/>
  <c r="AY67" i="4"/>
  <c r="AS67" i="4" s="1"/>
  <c r="AY68" i="4"/>
  <c r="AS68" i="4" s="1"/>
  <c r="AY69" i="4"/>
  <c r="AS69" i="4" s="1"/>
  <c r="AY70" i="4"/>
  <c r="AS70" i="4" s="1"/>
  <c r="AY71" i="4"/>
  <c r="AY72" i="4"/>
  <c r="AS72" i="4" s="1"/>
  <c r="AY73" i="4"/>
  <c r="AY74" i="4"/>
  <c r="AS74" i="4" s="1"/>
  <c r="AY75" i="4"/>
  <c r="AS75" i="4" s="1"/>
  <c r="AY76" i="4"/>
  <c r="AS76" i="4" s="1"/>
  <c r="AY77" i="4"/>
  <c r="AS77" i="4" s="1"/>
  <c r="AY78" i="4"/>
  <c r="AS78" i="4" s="1"/>
  <c r="AY79" i="4"/>
  <c r="AS79" i="4" s="1"/>
  <c r="AY80" i="4"/>
  <c r="AS80" i="4" s="1"/>
  <c r="AY81" i="4"/>
  <c r="AY82" i="4"/>
  <c r="AS82" i="4" s="1"/>
  <c r="AY83" i="4"/>
  <c r="AY84" i="4"/>
  <c r="AS84" i="4" s="1"/>
  <c r="AY85" i="4"/>
  <c r="AY86" i="4"/>
  <c r="AS86" i="4" s="1"/>
  <c r="AY87" i="4"/>
  <c r="AY88" i="4"/>
  <c r="AS88" i="4" s="1"/>
  <c r="AY89" i="4"/>
  <c r="AS89" i="4" s="1"/>
  <c r="AY90" i="4"/>
  <c r="AS90" i="4" s="1"/>
  <c r="AY91" i="4"/>
  <c r="AY92" i="4"/>
  <c r="AS92" i="4" s="1"/>
  <c r="AY93" i="4"/>
  <c r="AS93" i="4" s="1"/>
  <c r="AY94" i="4"/>
  <c r="AS94" i="4" s="1"/>
  <c r="AY95" i="4"/>
  <c r="AS95" i="4" s="1"/>
  <c r="AY96" i="4"/>
  <c r="AS96" i="4" s="1"/>
  <c r="AY97" i="4"/>
  <c r="AS97" i="4" s="1"/>
  <c r="AY98" i="4"/>
  <c r="AS98" i="4" s="1"/>
  <c r="AY99" i="4"/>
  <c r="AS99" i="4" s="1"/>
  <c r="AY100" i="4"/>
  <c r="AS100" i="4" s="1"/>
  <c r="AY10" i="4"/>
  <c r="AY11" i="4"/>
  <c r="AY12" i="4"/>
  <c r="AY13" i="4"/>
  <c r="AY14" i="4"/>
  <c r="AY15" i="4"/>
  <c r="AY16" i="4"/>
  <c r="AY17" i="4"/>
  <c r="AY18" i="4"/>
  <c r="AY19" i="4"/>
  <c r="AY20" i="4"/>
  <c r="AY21" i="4"/>
  <c r="AY22" i="4"/>
  <c r="AY23" i="4"/>
  <c r="AY24" i="4"/>
  <c r="AY25" i="4"/>
  <c r="AY26" i="4"/>
  <c r="AY27" i="4"/>
  <c r="AK40" i="4"/>
  <c r="AK42" i="4"/>
  <c r="AK44" i="4"/>
  <c r="AK50" i="4"/>
  <c r="AK52" i="4"/>
  <c r="AK60" i="4"/>
  <c r="AK62" i="4"/>
  <c r="AK70" i="4"/>
  <c r="AK72" i="4"/>
  <c r="AK74" i="4"/>
  <c r="AK76" i="4"/>
  <c r="AK78" i="4"/>
  <c r="AK80" i="4"/>
  <c r="AK82" i="4"/>
  <c r="AK84" i="4"/>
  <c r="AK90" i="4"/>
  <c r="AK92" i="4"/>
  <c r="AK100" i="4"/>
  <c r="AQ38" i="4"/>
  <c r="AQ39" i="4"/>
  <c r="AK39" i="4" s="1"/>
  <c r="AQ40" i="4"/>
  <c r="AQ41" i="4"/>
  <c r="AK41" i="4" s="1"/>
  <c r="AQ42" i="4"/>
  <c r="AQ43" i="4"/>
  <c r="AK43" i="4" s="1"/>
  <c r="AQ44" i="4"/>
  <c r="AQ45" i="4"/>
  <c r="AK45" i="4" s="1"/>
  <c r="AQ46" i="4"/>
  <c r="AK46" i="4" s="1"/>
  <c r="AQ47" i="4"/>
  <c r="AK47" i="4" s="1"/>
  <c r="AQ48" i="4"/>
  <c r="AK48" i="4" s="1"/>
  <c r="AQ49" i="4"/>
  <c r="AK49" i="4" s="1"/>
  <c r="AQ50" i="4"/>
  <c r="AQ51" i="4"/>
  <c r="AK51" i="4" s="1"/>
  <c r="AQ52" i="4"/>
  <c r="AQ53" i="4"/>
  <c r="AK53" i="4" s="1"/>
  <c r="AQ54" i="4"/>
  <c r="AK54" i="4" s="1"/>
  <c r="AQ55" i="4"/>
  <c r="AK55" i="4" s="1"/>
  <c r="AQ56" i="4"/>
  <c r="AK56" i="4" s="1"/>
  <c r="AQ57" i="4"/>
  <c r="AK57" i="4" s="1"/>
  <c r="AQ58" i="4"/>
  <c r="AK58" i="4" s="1"/>
  <c r="AQ59" i="4"/>
  <c r="AK59" i="4" s="1"/>
  <c r="AQ60" i="4"/>
  <c r="AQ61" i="4"/>
  <c r="AK61" i="4" s="1"/>
  <c r="AQ62" i="4"/>
  <c r="AQ63" i="4"/>
  <c r="AK63" i="4" s="1"/>
  <c r="AQ64" i="4"/>
  <c r="AK64" i="4" s="1"/>
  <c r="AQ65" i="4"/>
  <c r="AK65" i="4" s="1"/>
  <c r="AQ66" i="4"/>
  <c r="AK66" i="4" s="1"/>
  <c r="AQ67" i="4"/>
  <c r="AK67" i="4" s="1"/>
  <c r="AQ68" i="4"/>
  <c r="AK68" i="4" s="1"/>
  <c r="AQ69" i="4"/>
  <c r="AK69" i="4" s="1"/>
  <c r="AQ70" i="4"/>
  <c r="AQ71" i="4"/>
  <c r="AK71" i="4" s="1"/>
  <c r="AQ72" i="4"/>
  <c r="AQ73" i="4"/>
  <c r="AK73" i="4" s="1"/>
  <c r="AQ74" i="4"/>
  <c r="AQ75" i="4"/>
  <c r="AK75" i="4" s="1"/>
  <c r="AQ76" i="4"/>
  <c r="AQ77" i="4"/>
  <c r="AK77" i="4" s="1"/>
  <c r="AQ78" i="4"/>
  <c r="AQ79" i="4"/>
  <c r="AK79" i="4" s="1"/>
  <c r="AQ80" i="4"/>
  <c r="AQ81" i="4"/>
  <c r="AK81" i="4" s="1"/>
  <c r="AQ82" i="4"/>
  <c r="AQ83" i="4"/>
  <c r="AK83" i="4" s="1"/>
  <c r="AQ84" i="4"/>
  <c r="AQ85" i="4"/>
  <c r="AK85" i="4" s="1"/>
  <c r="AQ86" i="4"/>
  <c r="AK86" i="4" s="1"/>
  <c r="AQ87" i="4"/>
  <c r="AK87" i="4" s="1"/>
  <c r="AQ88" i="4"/>
  <c r="AK88" i="4" s="1"/>
  <c r="AQ89" i="4"/>
  <c r="AK89" i="4" s="1"/>
  <c r="AQ90" i="4"/>
  <c r="AQ91" i="4"/>
  <c r="AK91" i="4" s="1"/>
  <c r="AQ92" i="4"/>
  <c r="AQ93" i="4"/>
  <c r="AK93" i="4" s="1"/>
  <c r="AQ94" i="4"/>
  <c r="AK94" i="4" s="1"/>
  <c r="AQ95" i="4"/>
  <c r="AK95" i="4" s="1"/>
  <c r="AQ96" i="4"/>
  <c r="AK96" i="4" s="1"/>
  <c r="AQ97" i="4"/>
  <c r="AK97" i="4" s="1"/>
  <c r="AQ98" i="4"/>
  <c r="AK98" i="4" s="1"/>
  <c r="AQ99" i="4"/>
  <c r="AK99" i="4" s="1"/>
  <c r="AQ100" i="4"/>
  <c r="AQ10" i="4"/>
  <c r="AQ11" i="4"/>
  <c r="AQ12" i="4"/>
  <c r="AQ13" i="4"/>
  <c r="AQ14" i="4"/>
  <c r="AQ15" i="4"/>
  <c r="AQ16" i="4"/>
  <c r="AQ17" i="4"/>
  <c r="AQ18" i="4"/>
  <c r="AQ19" i="4"/>
  <c r="AQ20" i="4"/>
  <c r="AQ21" i="4"/>
  <c r="AQ22" i="4"/>
  <c r="AQ23" i="4"/>
  <c r="AQ24" i="4"/>
  <c r="AQ25" i="4"/>
  <c r="AQ26" i="4"/>
  <c r="AQ27" i="4"/>
  <c r="AQ28" i="4"/>
  <c r="AQ29" i="4"/>
  <c r="AQ30" i="4"/>
  <c r="AQ31" i="4"/>
  <c r="AQ32" i="4"/>
  <c r="AQ33" i="4"/>
  <c r="AQ34" i="4"/>
  <c r="AQ35" i="4"/>
  <c r="AQ36" i="4"/>
  <c r="AQ37" i="4"/>
  <c r="AC12" i="4"/>
  <c r="AC60" i="4"/>
  <c r="AC84" i="4"/>
  <c r="AC100" i="4"/>
  <c r="AI11" i="4"/>
  <c r="AC11" i="4" s="1"/>
  <c r="AI12" i="4"/>
  <c r="AI13" i="4"/>
  <c r="AC13" i="4" s="1"/>
  <c r="AI14" i="4"/>
  <c r="AC14" i="4" s="1"/>
  <c r="AI15" i="4"/>
  <c r="AC15" i="4" s="1"/>
  <c r="AI16" i="4"/>
  <c r="AC16" i="4" s="1"/>
  <c r="AI17" i="4"/>
  <c r="AC17" i="4" s="1"/>
  <c r="AI18" i="4"/>
  <c r="AC18" i="4" s="1"/>
  <c r="AI19" i="4"/>
  <c r="AC19" i="4" s="1"/>
  <c r="AI20" i="4"/>
  <c r="AC20" i="4" s="1"/>
  <c r="AI21" i="4"/>
  <c r="AC21" i="4" s="1"/>
  <c r="AI22" i="4"/>
  <c r="AC22" i="4" s="1"/>
  <c r="AI23" i="4"/>
  <c r="AC23" i="4" s="1"/>
  <c r="AI24" i="4"/>
  <c r="AC24" i="4" s="1"/>
  <c r="AI25" i="4"/>
  <c r="AC25" i="4" s="1"/>
  <c r="AI26" i="4"/>
  <c r="AC26" i="4" s="1"/>
  <c r="AI27" i="4"/>
  <c r="AC27" i="4" s="1"/>
  <c r="AI28" i="4"/>
  <c r="AC28" i="4" s="1"/>
  <c r="AI29" i="4"/>
  <c r="AC29" i="4" s="1"/>
  <c r="AI30" i="4"/>
  <c r="AC30" i="4" s="1"/>
  <c r="AI31" i="4"/>
  <c r="AC31" i="4" s="1"/>
  <c r="AI32" i="4"/>
  <c r="AC32" i="4" s="1"/>
  <c r="AI33" i="4"/>
  <c r="AC33" i="4" s="1"/>
  <c r="AI34" i="4"/>
  <c r="AC34" i="4" s="1"/>
  <c r="AI35" i="4"/>
  <c r="AC35" i="4" s="1"/>
  <c r="AI36" i="4"/>
  <c r="AC36" i="4" s="1"/>
  <c r="AI37" i="4"/>
  <c r="AC37" i="4" s="1"/>
  <c r="AI38" i="4"/>
  <c r="AC38" i="4" s="1"/>
  <c r="AI39" i="4"/>
  <c r="AC39" i="4" s="1"/>
  <c r="AI40" i="4"/>
  <c r="AC40" i="4" s="1"/>
  <c r="AI41" i="4"/>
  <c r="AC41" i="4" s="1"/>
  <c r="AI42" i="4"/>
  <c r="AC42" i="4" s="1"/>
  <c r="AI43" i="4"/>
  <c r="AC43" i="4" s="1"/>
  <c r="AI44" i="4"/>
  <c r="AC44" i="4" s="1"/>
  <c r="AI45" i="4"/>
  <c r="AC45" i="4" s="1"/>
  <c r="AI46" i="4"/>
  <c r="AC46" i="4" s="1"/>
  <c r="AI47" i="4"/>
  <c r="AC47" i="4" s="1"/>
  <c r="AI48" i="4"/>
  <c r="AC48" i="4" s="1"/>
  <c r="AI49" i="4"/>
  <c r="AC49" i="4" s="1"/>
  <c r="AI50" i="4"/>
  <c r="AC50" i="4" s="1"/>
  <c r="AI51" i="4"/>
  <c r="AC51" i="4" s="1"/>
  <c r="AI52" i="4"/>
  <c r="AC52" i="4" s="1"/>
  <c r="AI53" i="4"/>
  <c r="AC53" i="4" s="1"/>
  <c r="AI54" i="4"/>
  <c r="AC54" i="4" s="1"/>
  <c r="AI55" i="4"/>
  <c r="AC55" i="4" s="1"/>
  <c r="AI56" i="4"/>
  <c r="AC56" i="4" s="1"/>
  <c r="AI57" i="4"/>
  <c r="AC57" i="4" s="1"/>
  <c r="AI58" i="4"/>
  <c r="AC58" i="4" s="1"/>
  <c r="AI59" i="4"/>
  <c r="AC59" i="4" s="1"/>
  <c r="AI60" i="4"/>
  <c r="AI61" i="4"/>
  <c r="AC61" i="4" s="1"/>
  <c r="AI62" i="4"/>
  <c r="AC62" i="4" s="1"/>
  <c r="AI63" i="4"/>
  <c r="AC63" i="4" s="1"/>
  <c r="AI64" i="4"/>
  <c r="AC64" i="4" s="1"/>
  <c r="AI65" i="4"/>
  <c r="AC65" i="4" s="1"/>
  <c r="AI66" i="4"/>
  <c r="AC66" i="4" s="1"/>
  <c r="AI67" i="4"/>
  <c r="AC67" i="4" s="1"/>
  <c r="AI68" i="4"/>
  <c r="AC68" i="4" s="1"/>
  <c r="AI69" i="4"/>
  <c r="AC69" i="4" s="1"/>
  <c r="AI70" i="4"/>
  <c r="AC70" i="4" s="1"/>
  <c r="AI71" i="4"/>
  <c r="AC71" i="4" s="1"/>
  <c r="AI72" i="4"/>
  <c r="AC72" i="4" s="1"/>
  <c r="AI73" i="4"/>
  <c r="AC73" i="4" s="1"/>
  <c r="AI74" i="4"/>
  <c r="AC74" i="4" s="1"/>
  <c r="AI75" i="4"/>
  <c r="AC75" i="4" s="1"/>
  <c r="AI76" i="4"/>
  <c r="AC76" i="4" s="1"/>
  <c r="AI77" i="4"/>
  <c r="AC77" i="4" s="1"/>
  <c r="AI78" i="4"/>
  <c r="AC78" i="4" s="1"/>
  <c r="AI79" i="4"/>
  <c r="AC79" i="4" s="1"/>
  <c r="AI80" i="4"/>
  <c r="AC80" i="4" s="1"/>
  <c r="AI81" i="4"/>
  <c r="AC81" i="4" s="1"/>
  <c r="AI82" i="4"/>
  <c r="AC82" i="4" s="1"/>
  <c r="AI83" i="4"/>
  <c r="AC83" i="4" s="1"/>
  <c r="AI84" i="4"/>
  <c r="AI85" i="4"/>
  <c r="AC85" i="4" s="1"/>
  <c r="AI86" i="4"/>
  <c r="AC86" i="4" s="1"/>
  <c r="AI87" i="4"/>
  <c r="AC87" i="4" s="1"/>
  <c r="AI88" i="4"/>
  <c r="AC88" i="4" s="1"/>
  <c r="AI89" i="4"/>
  <c r="AC89" i="4" s="1"/>
  <c r="AI90" i="4"/>
  <c r="AC90" i="4" s="1"/>
  <c r="AI91" i="4"/>
  <c r="AC91" i="4" s="1"/>
  <c r="AI92" i="4"/>
  <c r="AC92" i="4" s="1"/>
  <c r="AI93" i="4"/>
  <c r="AC93" i="4" s="1"/>
  <c r="AI94" i="4"/>
  <c r="AC94" i="4" s="1"/>
  <c r="AI95" i="4"/>
  <c r="AC95" i="4" s="1"/>
  <c r="AI96" i="4"/>
  <c r="AC96" i="4" s="1"/>
  <c r="AI97" i="4"/>
  <c r="AC97" i="4" s="1"/>
  <c r="AI98" i="4"/>
  <c r="AC98" i="4" s="1"/>
  <c r="AI99" i="4"/>
  <c r="AC99" i="4" s="1"/>
  <c r="AI100" i="4"/>
  <c r="AI10" i="4"/>
  <c r="AA10" i="4"/>
  <c r="AA11" i="4"/>
  <c r="AA12" i="4"/>
  <c r="AA13" i="4"/>
  <c r="AA14" i="4"/>
  <c r="AA15" i="4"/>
  <c r="AA16" i="4"/>
  <c r="AA17" i="4"/>
  <c r="AA18" i="4"/>
  <c r="U18" i="4" s="1"/>
  <c r="AA19" i="4"/>
  <c r="AA20" i="4"/>
  <c r="AA21" i="4"/>
  <c r="AA22" i="4"/>
  <c r="AA23" i="4"/>
  <c r="U23" i="4" s="1"/>
  <c r="AA24" i="4"/>
  <c r="AA25" i="4"/>
  <c r="U25" i="4" s="1"/>
  <c r="AA26" i="4"/>
  <c r="AA27" i="4"/>
  <c r="U27" i="4" s="1"/>
  <c r="AA28" i="4"/>
  <c r="AA29" i="4"/>
  <c r="AA30" i="4"/>
  <c r="AA31" i="4"/>
  <c r="U31" i="4" s="1"/>
  <c r="AA32" i="4"/>
  <c r="AA33" i="4"/>
  <c r="U33" i="4" s="1"/>
  <c r="AA34" i="4"/>
  <c r="AA35" i="4"/>
  <c r="U35" i="4" s="1"/>
  <c r="AA36" i="4"/>
  <c r="AA37" i="4"/>
  <c r="AA38" i="4"/>
  <c r="AA39" i="4"/>
  <c r="U39" i="4" s="1"/>
  <c r="AA40" i="4"/>
  <c r="AA41" i="4"/>
  <c r="U41" i="4" s="1"/>
  <c r="AA42" i="4"/>
  <c r="AA43" i="4"/>
  <c r="U43" i="4" s="1"/>
  <c r="AA44" i="4"/>
  <c r="AA45" i="4"/>
  <c r="AA46" i="4"/>
  <c r="AA47" i="4"/>
  <c r="U47" i="4" s="1"/>
  <c r="AA48" i="4"/>
  <c r="AA49" i="4"/>
  <c r="U49" i="4" s="1"/>
  <c r="AA50" i="4"/>
  <c r="AA51" i="4"/>
  <c r="U51" i="4" s="1"/>
  <c r="AA52" i="4"/>
  <c r="AA53" i="4"/>
  <c r="AA54" i="4"/>
  <c r="AA55" i="4"/>
  <c r="U55" i="4" s="1"/>
  <c r="AA56" i="4"/>
  <c r="AA57" i="4"/>
  <c r="U57" i="4" s="1"/>
  <c r="AA58" i="4"/>
  <c r="AA59" i="4"/>
  <c r="U59" i="4" s="1"/>
  <c r="AA60" i="4"/>
  <c r="AA61" i="4"/>
  <c r="AA62" i="4"/>
  <c r="AA63" i="4"/>
  <c r="U63" i="4" s="1"/>
  <c r="AA64" i="4"/>
  <c r="AA65" i="4"/>
  <c r="U65" i="4" s="1"/>
  <c r="AA66" i="4"/>
  <c r="AA67" i="4"/>
  <c r="U67" i="4" s="1"/>
  <c r="AA68" i="4"/>
  <c r="AA69" i="4"/>
  <c r="AA70" i="4"/>
  <c r="AA71" i="4"/>
  <c r="U71" i="4" s="1"/>
  <c r="AA72" i="4"/>
  <c r="AA73" i="4"/>
  <c r="U73" i="4" s="1"/>
  <c r="AA74" i="4"/>
  <c r="AA75" i="4"/>
  <c r="U75" i="4" s="1"/>
  <c r="AA76" i="4"/>
  <c r="AA77" i="4"/>
  <c r="AA78" i="4"/>
  <c r="AA79" i="4"/>
  <c r="U79" i="4" s="1"/>
  <c r="AA80" i="4"/>
  <c r="AA81" i="4"/>
  <c r="U81" i="4" s="1"/>
  <c r="AA82" i="4"/>
  <c r="AA83" i="4"/>
  <c r="U83" i="4" s="1"/>
  <c r="AA84" i="4"/>
  <c r="AA85" i="4"/>
  <c r="AA86" i="4"/>
  <c r="AA87" i="4"/>
  <c r="U87" i="4" s="1"/>
  <c r="AA88" i="4"/>
  <c r="AA89" i="4"/>
  <c r="U89" i="4" s="1"/>
  <c r="AA90" i="4"/>
  <c r="AA91" i="4"/>
  <c r="U91" i="4" s="1"/>
  <c r="AA92" i="4"/>
  <c r="AA93" i="4"/>
  <c r="AA94" i="4"/>
  <c r="U94" i="4" s="1"/>
  <c r="AA95" i="4"/>
  <c r="U95" i="4" s="1"/>
  <c r="AA96" i="4"/>
  <c r="AA97" i="4"/>
  <c r="U97" i="4" s="1"/>
  <c r="AA98" i="4"/>
  <c r="U98" i="4" s="1"/>
  <c r="AA99" i="4"/>
  <c r="U99" i="4" s="1"/>
  <c r="AA100" i="4"/>
  <c r="M93" i="4"/>
  <c r="M95" i="4"/>
  <c r="M97" i="4"/>
  <c r="M99" i="4"/>
  <c r="S88" i="4"/>
  <c r="S89" i="4"/>
  <c r="S90" i="4"/>
  <c r="S91" i="4"/>
  <c r="M91" i="4" s="1"/>
  <c r="S92" i="4"/>
  <c r="M92" i="4" s="1"/>
  <c r="S93" i="4"/>
  <c r="S94" i="4"/>
  <c r="M94" i="4" s="1"/>
  <c r="S95" i="4"/>
  <c r="S96" i="4"/>
  <c r="M96" i="4" s="1"/>
  <c r="S97" i="4"/>
  <c r="S98" i="4"/>
  <c r="M98" i="4" s="1"/>
  <c r="S99" i="4"/>
  <c r="S100" i="4"/>
  <c r="M100" i="4" s="1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53" i="4"/>
  <c r="S54" i="4"/>
  <c r="S55" i="4"/>
  <c r="S56" i="4"/>
  <c r="S57" i="4"/>
  <c r="S58" i="4"/>
  <c r="S59" i="4"/>
  <c r="S60" i="4"/>
  <c r="S61" i="4"/>
  <c r="S62" i="4"/>
  <c r="S63" i="4"/>
  <c r="S64" i="4"/>
  <c r="S65" i="4"/>
  <c r="S66" i="4"/>
  <c r="S67" i="4"/>
  <c r="S68" i="4"/>
  <c r="S69" i="4"/>
  <c r="S70" i="4"/>
  <c r="S71" i="4"/>
  <c r="S72" i="4"/>
  <c r="S73" i="4"/>
  <c r="S74" i="4"/>
  <c r="S75" i="4"/>
  <c r="S76" i="4"/>
  <c r="S77" i="4"/>
  <c r="S78" i="4"/>
  <c r="S79" i="4"/>
  <c r="S80" i="4"/>
  <c r="S81" i="4"/>
  <c r="S82" i="4"/>
  <c r="S83" i="4"/>
  <c r="S84" i="4"/>
  <c r="S85" i="4"/>
  <c r="S86" i="4"/>
  <c r="S87" i="4"/>
  <c r="E65" i="4"/>
  <c r="E89" i="4"/>
  <c r="E93" i="4"/>
  <c r="E97" i="4"/>
  <c r="K63" i="4"/>
  <c r="K64" i="4"/>
  <c r="E64" i="4" s="1"/>
  <c r="K65" i="4"/>
  <c r="K66" i="4"/>
  <c r="E66" i="4" s="1"/>
  <c r="K67" i="4"/>
  <c r="E67" i="4" s="1"/>
  <c r="K68" i="4"/>
  <c r="E68" i="4" s="1"/>
  <c r="K69" i="4"/>
  <c r="E69" i="4" s="1"/>
  <c r="K70" i="4"/>
  <c r="E70" i="4" s="1"/>
  <c r="K71" i="4"/>
  <c r="E71" i="4" s="1"/>
  <c r="K72" i="4"/>
  <c r="E72" i="4" s="1"/>
  <c r="K73" i="4"/>
  <c r="E73" i="4" s="1"/>
  <c r="K74" i="4"/>
  <c r="E74" i="4" s="1"/>
  <c r="K75" i="4"/>
  <c r="E75" i="4" s="1"/>
  <c r="K76" i="4"/>
  <c r="E76" i="4" s="1"/>
  <c r="K77" i="4"/>
  <c r="E77" i="4" s="1"/>
  <c r="K78" i="4"/>
  <c r="E78" i="4" s="1"/>
  <c r="K79" i="4"/>
  <c r="E79" i="4" s="1"/>
  <c r="K80" i="4"/>
  <c r="E80" i="4" s="1"/>
  <c r="K81" i="4"/>
  <c r="E81" i="4" s="1"/>
  <c r="K82" i="4"/>
  <c r="E82" i="4" s="1"/>
  <c r="K83" i="4"/>
  <c r="E83" i="4" s="1"/>
  <c r="K84" i="4"/>
  <c r="E84" i="4" s="1"/>
  <c r="K85" i="4"/>
  <c r="E85" i="4" s="1"/>
  <c r="K86" i="4"/>
  <c r="E86" i="4" s="1"/>
  <c r="K87" i="4"/>
  <c r="E87" i="4" s="1"/>
  <c r="K88" i="4"/>
  <c r="E88" i="4" s="1"/>
  <c r="K89" i="4"/>
  <c r="K90" i="4"/>
  <c r="E90" i="4" s="1"/>
  <c r="K91" i="4"/>
  <c r="E91" i="4" s="1"/>
  <c r="K92" i="4"/>
  <c r="E92" i="4" s="1"/>
  <c r="K93" i="4"/>
  <c r="K94" i="4"/>
  <c r="E94" i="4" s="1"/>
  <c r="K95" i="4"/>
  <c r="E95" i="4" s="1"/>
  <c r="K96" i="4"/>
  <c r="E96" i="4" s="1"/>
  <c r="K97" i="4"/>
  <c r="K98" i="4"/>
  <c r="E98" i="4" s="1"/>
  <c r="K99" i="4"/>
  <c r="E99" i="4" s="1"/>
  <c r="K100" i="4"/>
  <c r="E100" i="4" s="1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U45" i="4" l="1"/>
  <c r="M90" i="4"/>
  <c r="D45" i="6"/>
  <c r="C42" i="6"/>
  <c r="B41" i="3" s="1"/>
  <c r="B46" i="6"/>
  <c r="A45" i="3" s="1"/>
  <c r="F42" i="6"/>
  <c r="E46" i="6"/>
  <c r="D45" i="3" s="1"/>
  <c r="D43" i="6"/>
  <c r="C42" i="3" s="1"/>
  <c r="C47" i="6"/>
  <c r="B46" i="3" s="1"/>
  <c r="B44" i="6"/>
  <c r="A43" i="3" s="1"/>
  <c r="F47" i="6"/>
  <c r="E46" i="3" s="1"/>
  <c r="E44" i="6"/>
  <c r="D43" i="3" s="1"/>
  <c r="C45" i="6"/>
  <c r="B42" i="6"/>
  <c r="A41" i="3" s="1"/>
  <c r="F45" i="6"/>
  <c r="E44" i="3" s="1"/>
  <c r="E42" i="6"/>
  <c r="D41" i="3" s="1"/>
  <c r="D46" i="6"/>
  <c r="C45" i="3" s="1"/>
  <c r="C43" i="6"/>
  <c r="B42" i="3" s="1"/>
  <c r="B43" i="6"/>
  <c r="A42" i="3" s="1"/>
  <c r="E43" i="6"/>
  <c r="D42" i="3" s="1"/>
  <c r="C44" i="6"/>
  <c r="B47" i="6"/>
  <c r="F43" i="6"/>
  <c r="E42" i="3" s="1"/>
  <c r="E47" i="6"/>
  <c r="D44" i="6"/>
  <c r="B45" i="6"/>
  <c r="A44" i="3" s="1"/>
  <c r="E45" i="6"/>
  <c r="D44" i="3" s="1"/>
  <c r="D42" i="6"/>
  <c r="C41" i="3" s="1"/>
  <c r="C46" i="6"/>
  <c r="B45" i="3" s="1"/>
  <c r="F46" i="6"/>
  <c r="E45" i="3" s="1"/>
  <c r="D47" i="6"/>
  <c r="C46" i="3" s="1"/>
  <c r="F44" i="6"/>
  <c r="U90" i="4"/>
  <c r="U78" i="4"/>
  <c r="U66" i="4"/>
  <c r="U50" i="4"/>
  <c r="U34" i="4"/>
  <c r="U30" i="4"/>
  <c r="U69" i="4"/>
  <c r="U29" i="4"/>
  <c r="U21" i="4"/>
  <c r="U17" i="4"/>
  <c r="U82" i="4"/>
  <c r="U74" i="4"/>
  <c r="U58" i="4"/>
  <c r="U46" i="4"/>
  <c r="U38" i="4"/>
  <c r="U26" i="4"/>
  <c r="U93" i="4"/>
  <c r="U77" i="4"/>
  <c r="U61" i="4"/>
  <c r="U53" i="4"/>
  <c r="U37" i="4"/>
  <c r="U100" i="4"/>
  <c r="U96" i="4"/>
  <c r="U92" i="4"/>
  <c r="U88" i="4"/>
  <c r="U84" i="4"/>
  <c r="U80" i="4"/>
  <c r="U76" i="4"/>
  <c r="U72" i="4"/>
  <c r="U68" i="4"/>
  <c r="U64" i="4"/>
  <c r="U60" i="4"/>
  <c r="U56" i="4"/>
  <c r="U52" i="4"/>
  <c r="U48" i="4"/>
  <c r="U44" i="4"/>
  <c r="U40" i="4"/>
  <c r="U36" i="4"/>
  <c r="U32" i="4"/>
  <c r="U28" i="4"/>
  <c r="U24" i="4"/>
  <c r="U20" i="4"/>
  <c r="U86" i="4"/>
  <c r="U70" i="4"/>
  <c r="U62" i="4"/>
  <c r="U54" i="4"/>
  <c r="U42" i="4"/>
  <c r="U22" i="4"/>
  <c r="U85" i="4"/>
  <c r="U19" i="4"/>
  <c r="C40" i="3"/>
  <c r="B40" i="3"/>
  <c r="D40" i="3"/>
  <c r="E40" i="3"/>
  <c r="BA76" i="4"/>
  <c r="CH43" i="4"/>
  <c r="M10" i="4"/>
  <c r="D117" i="6"/>
  <c r="C116" i="3" s="1"/>
  <c r="C116" i="6"/>
  <c r="B115" i="3" s="1"/>
  <c r="B116" i="6"/>
  <c r="A115" i="3" s="1"/>
  <c r="D116" i="6"/>
  <c r="C115" i="3" s="1"/>
  <c r="E117" i="6"/>
  <c r="D116" i="3" s="1"/>
  <c r="F117" i="6"/>
  <c r="E116" i="3" s="1"/>
  <c r="E116" i="6"/>
  <c r="D115" i="3" s="1"/>
  <c r="B117" i="6"/>
  <c r="A116" i="3" s="1"/>
  <c r="C117" i="6"/>
  <c r="B116" i="3" s="1"/>
  <c r="F116" i="6"/>
  <c r="E115" i="3" s="1"/>
  <c r="D189" i="6"/>
  <c r="C188" i="3" s="1"/>
  <c r="D185" i="6"/>
  <c r="C184" i="3" s="1"/>
  <c r="D181" i="6"/>
  <c r="C180" i="3" s="1"/>
  <c r="D177" i="6"/>
  <c r="C176" i="3" s="1"/>
  <c r="D173" i="6"/>
  <c r="C172" i="3" s="1"/>
  <c r="D169" i="6"/>
  <c r="C168" i="3" s="1"/>
  <c r="D165" i="6"/>
  <c r="C164" i="3" s="1"/>
  <c r="C189" i="6"/>
  <c r="B188" i="3" s="1"/>
  <c r="C185" i="6"/>
  <c r="B184" i="3" s="1"/>
  <c r="C181" i="6"/>
  <c r="B180" i="3" s="1"/>
  <c r="C177" i="6"/>
  <c r="B176" i="3" s="1"/>
  <c r="C173" i="6"/>
  <c r="B172" i="3" s="1"/>
  <c r="C169" i="6"/>
  <c r="B168" i="3" s="1"/>
  <c r="C165" i="6"/>
  <c r="B164" i="3" s="1"/>
  <c r="F189" i="6"/>
  <c r="E188" i="3" s="1"/>
  <c r="F185" i="6"/>
  <c r="E184" i="3" s="1"/>
  <c r="F181" i="6"/>
  <c r="E180" i="3" s="1"/>
  <c r="F177" i="6"/>
  <c r="E176" i="3" s="1"/>
  <c r="F173" i="6"/>
  <c r="E172" i="3" s="1"/>
  <c r="F169" i="6"/>
  <c r="E168" i="3" s="1"/>
  <c r="F165" i="6"/>
  <c r="E164" i="3" s="1"/>
  <c r="E189" i="6"/>
  <c r="D188" i="3" s="1"/>
  <c r="E185" i="6"/>
  <c r="D184" i="3" s="1"/>
  <c r="E181" i="6"/>
  <c r="D180" i="3" s="1"/>
  <c r="E177" i="6"/>
  <c r="D176" i="3" s="1"/>
  <c r="E173" i="6"/>
  <c r="D172" i="3" s="1"/>
  <c r="E169" i="6"/>
  <c r="D168" i="3" s="1"/>
  <c r="E165" i="6"/>
  <c r="D164" i="3" s="1"/>
  <c r="B178" i="6"/>
  <c r="A177" i="3" s="1"/>
  <c r="B162" i="6"/>
  <c r="A161" i="3" s="1"/>
  <c r="B177" i="6"/>
  <c r="A176" i="3" s="1"/>
  <c r="B180" i="6"/>
  <c r="A179" i="3" s="1"/>
  <c r="B164" i="6"/>
  <c r="A163" i="3" s="1"/>
  <c r="B179" i="6"/>
  <c r="A178" i="3" s="1"/>
  <c r="B163" i="6"/>
  <c r="A162" i="3" s="1"/>
  <c r="D192" i="6"/>
  <c r="C191" i="3" s="1"/>
  <c r="D188" i="6"/>
  <c r="C187" i="3" s="1"/>
  <c r="D184" i="6"/>
  <c r="C183" i="3" s="1"/>
  <c r="D180" i="6"/>
  <c r="C179" i="3" s="1"/>
  <c r="D176" i="6"/>
  <c r="C175" i="3" s="1"/>
  <c r="D172" i="6"/>
  <c r="C171" i="3" s="1"/>
  <c r="D168" i="6"/>
  <c r="C167" i="3" s="1"/>
  <c r="D164" i="6"/>
  <c r="C163" i="3" s="1"/>
  <c r="C192" i="6"/>
  <c r="B191" i="3" s="1"/>
  <c r="C188" i="6"/>
  <c r="B187" i="3" s="1"/>
  <c r="C184" i="6"/>
  <c r="B183" i="3" s="1"/>
  <c r="C180" i="6"/>
  <c r="B179" i="3" s="1"/>
  <c r="C176" i="6"/>
  <c r="B175" i="3" s="1"/>
  <c r="C172" i="6"/>
  <c r="B171" i="3" s="1"/>
  <c r="C168" i="6"/>
  <c r="B167" i="3" s="1"/>
  <c r="C164" i="6"/>
  <c r="B163" i="3" s="1"/>
  <c r="F192" i="6"/>
  <c r="E191" i="3" s="1"/>
  <c r="F188" i="6"/>
  <c r="E187" i="3" s="1"/>
  <c r="F184" i="6"/>
  <c r="E183" i="3" s="1"/>
  <c r="F180" i="6"/>
  <c r="E179" i="3" s="1"/>
  <c r="F176" i="6"/>
  <c r="E175" i="3" s="1"/>
  <c r="F172" i="6"/>
  <c r="E171" i="3" s="1"/>
  <c r="F168" i="6"/>
  <c r="E167" i="3" s="1"/>
  <c r="F164" i="6"/>
  <c r="E163" i="3" s="1"/>
  <c r="E192" i="6"/>
  <c r="D191" i="3" s="1"/>
  <c r="E188" i="6"/>
  <c r="D187" i="3" s="1"/>
  <c r="E184" i="6"/>
  <c r="D183" i="3" s="1"/>
  <c r="E180" i="6"/>
  <c r="D179" i="3" s="1"/>
  <c r="E176" i="6"/>
  <c r="D175" i="3" s="1"/>
  <c r="E172" i="6"/>
  <c r="D171" i="3" s="1"/>
  <c r="E168" i="6"/>
  <c r="D167" i="3" s="1"/>
  <c r="E164" i="6"/>
  <c r="D163" i="3" s="1"/>
  <c r="B190" i="6"/>
  <c r="A189" i="3" s="1"/>
  <c r="B174" i="6"/>
  <c r="A173" i="3" s="1"/>
  <c r="B189" i="6"/>
  <c r="A188" i="3" s="1"/>
  <c r="B173" i="6"/>
  <c r="A172" i="3" s="1"/>
  <c r="B192" i="6"/>
  <c r="A191" i="3" s="1"/>
  <c r="B176" i="6"/>
  <c r="A175" i="3" s="1"/>
  <c r="B191" i="6"/>
  <c r="A190" i="3" s="1"/>
  <c r="B175" i="6"/>
  <c r="A174" i="3" s="1"/>
  <c r="D191" i="6"/>
  <c r="C190" i="3" s="1"/>
  <c r="D187" i="6"/>
  <c r="C186" i="3" s="1"/>
  <c r="D183" i="6"/>
  <c r="C182" i="3" s="1"/>
  <c r="D179" i="6"/>
  <c r="C178" i="3" s="1"/>
  <c r="D175" i="6"/>
  <c r="C174" i="3" s="1"/>
  <c r="D171" i="6"/>
  <c r="C170" i="3" s="1"/>
  <c r="D167" i="6"/>
  <c r="C166" i="3" s="1"/>
  <c r="D163" i="6"/>
  <c r="C162" i="3" s="1"/>
  <c r="C191" i="6"/>
  <c r="B190" i="3" s="1"/>
  <c r="C187" i="6"/>
  <c r="B186" i="3" s="1"/>
  <c r="C183" i="6"/>
  <c r="B182" i="3" s="1"/>
  <c r="C179" i="6"/>
  <c r="B178" i="3" s="1"/>
  <c r="C175" i="6"/>
  <c r="B174" i="3" s="1"/>
  <c r="C171" i="6"/>
  <c r="B170" i="3" s="1"/>
  <c r="C167" i="6"/>
  <c r="B166" i="3" s="1"/>
  <c r="C163" i="6"/>
  <c r="B162" i="3" s="1"/>
  <c r="F191" i="6"/>
  <c r="E190" i="3" s="1"/>
  <c r="F187" i="6"/>
  <c r="E186" i="3" s="1"/>
  <c r="F183" i="6"/>
  <c r="E182" i="3" s="1"/>
  <c r="F179" i="6"/>
  <c r="E178" i="3" s="1"/>
  <c r="F175" i="6"/>
  <c r="E174" i="3" s="1"/>
  <c r="F171" i="6"/>
  <c r="E170" i="3" s="1"/>
  <c r="F167" i="6"/>
  <c r="E166" i="3" s="1"/>
  <c r="F163" i="6"/>
  <c r="E162" i="3" s="1"/>
  <c r="E191" i="6"/>
  <c r="D190" i="3" s="1"/>
  <c r="E187" i="6"/>
  <c r="D186" i="3" s="1"/>
  <c r="E183" i="6"/>
  <c r="D182" i="3" s="1"/>
  <c r="E179" i="6"/>
  <c r="D178" i="3" s="1"/>
  <c r="E175" i="6"/>
  <c r="D174" i="3" s="1"/>
  <c r="E171" i="6"/>
  <c r="D170" i="3" s="1"/>
  <c r="E167" i="6"/>
  <c r="D166" i="3" s="1"/>
  <c r="E163" i="6"/>
  <c r="D162" i="3" s="1"/>
  <c r="B186" i="6"/>
  <c r="A185" i="3" s="1"/>
  <c r="B170" i="6"/>
  <c r="A169" i="3" s="1"/>
  <c r="B185" i="6"/>
  <c r="A184" i="3" s="1"/>
  <c r="B169" i="6"/>
  <c r="A168" i="3" s="1"/>
  <c r="B188" i="6"/>
  <c r="A187" i="3" s="1"/>
  <c r="B172" i="6"/>
  <c r="A171" i="3" s="1"/>
  <c r="B187" i="6"/>
  <c r="A186" i="3" s="1"/>
  <c r="B171" i="6"/>
  <c r="A170" i="3" s="1"/>
  <c r="D190" i="6"/>
  <c r="C189" i="3" s="1"/>
  <c r="D186" i="6"/>
  <c r="C185" i="3" s="1"/>
  <c r="D182" i="6"/>
  <c r="C181" i="3" s="1"/>
  <c r="D178" i="6"/>
  <c r="C177" i="3" s="1"/>
  <c r="D174" i="6"/>
  <c r="C173" i="3" s="1"/>
  <c r="D170" i="6"/>
  <c r="C169" i="3" s="1"/>
  <c r="D166" i="6"/>
  <c r="C165" i="3" s="1"/>
  <c r="D162" i="6"/>
  <c r="C161" i="3" s="1"/>
  <c r="C190" i="6"/>
  <c r="B189" i="3" s="1"/>
  <c r="C186" i="6"/>
  <c r="B185" i="3" s="1"/>
  <c r="C182" i="6"/>
  <c r="B181" i="3" s="1"/>
  <c r="C178" i="6"/>
  <c r="B177" i="3" s="1"/>
  <c r="C174" i="6"/>
  <c r="B173" i="3" s="1"/>
  <c r="C170" i="6"/>
  <c r="B169" i="3" s="1"/>
  <c r="C166" i="6"/>
  <c r="B165" i="3" s="1"/>
  <c r="C162" i="6"/>
  <c r="B161" i="3" s="1"/>
  <c r="F190" i="6"/>
  <c r="E189" i="3" s="1"/>
  <c r="F186" i="6"/>
  <c r="E185" i="3" s="1"/>
  <c r="F182" i="6"/>
  <c r="E181" i="3" s="1"/>
  <c r="F178" i="6"/>
  <c r="E177" i="3" s="1"/>
  <c r="F174" i="6"/>
  <c r="E173" i="3" s="1"/>
  <c r="F170" i="6"/>
  <c r="E169" i="3" s="1"/>
  <c r="F166" i="6"/>
  <c r="E165" i="3" s="1"/>
  <c r="F162" i="6"/>
  <c r="E161" i="3" s="1"/>
  <c r="E190" i="6"/>
  <c r="D189" i="3" s="1"/>
  <c r="E186" i="6"/>
  <c r="D185" i="3" s="1"/>
  <c r="E182" i="6"/>
  <c r="D181" i="3" s="1"/>
  <c r="E178" i="6"/>
  <c r="D177" i="3" s="1"/>
  <c r="E174" i="6"/>
  <c r="D173" i="3" s="1"/>
  <c r="E170" i="6"/>
  <c r="D169" i="3" s="1"/>
  <c r="E166" i="6"/>
  <c r="D165" i="3" s="1"/>
  <c r="E162" i="6"/>
  <c r="D161" i="3" s="1"/>
  <c r="B182" i="6"/>
  <c r="A181" i="3" s="1"/>
  <c r="B166" i="6"/>
  <c r="A165" i="3" s="1"/>
  <c r="B181" i="6"/>
  <c r="A180" i="3" s="1"/>
  <c r="B165" i="6"/>
  <c r="A164" i="3" s="1"/>
  <c r="B184" i="6"/>
  <c r="A183" i="3" s="1"/>
  <c r="B168" i="6"/>
  <c r="A167" i="3" s="1"/>
  <c r="B183" i="6"/>
  <c r="A182" i="3" s="1"/>
  <c r="B167" i="6"/>
  <c r="A166" i="3" s="1"/>
  <c r="D157" i="6"/>
  <c r="C156" i="3" s="1"/>
  <c r="D153" i="6"/>
  <c r="C152" i="3" s="1"/>
  <c r="D149" i="6"/>
  <c r="C148" i="3" s="1"/>
  <c r="D145" i="6"/>
  <c r="C144" i="3" s="1"/>
  <c r="D141" i="6"/>
  <c r="C140" i="3" s="1"/>
  <c r="D137" i="6"/>
  <c r="C136" i="3" s="1"/>
  <c r="D133" i="6"/>
  <c r="C132" i="3" s="1"/>
  <c r="D129" i="6"/>
  <c r="C128" i="3" s="1"/>
  <c r="D125" i="6"/>
  <c r="C124" i="3" s="1"/>
  <c r="D121" i="6"/>
  <c r="C120" i="3" s="1"/>
  <c r="C158" i="6"/>
  <c r="B157" i="3" s="1"/>
  <c r="C154" i="6"/>
  <c r="B153" i="3" s="1"/>
  <c r="C150" i="6"/>
  <c r="B149" i="3" s="1"/>
  <c r="C146" i="6"/>
  <c r="B145" i="3" s="1"/>
  <c r="C142" i="6"/>
  <c r="B141" i="3" s="1"/>
  <c r="C138" i="6"/>
  <c r="B137" i="3" s="1"/>
  <c r="C134" i="6"/>
  <c r="B133" i="3" s="1"/>
  <c r="C130" i="6"/>
  <c r="B129" i="3" s="1"/>
  <c r="C126" i="6"/>
  <c r="B125" i="3" s="1"/>
  <c r="C122" i="6"/>
  <c r="B121" i="3" s="1"/>
  <c r="F159" i="6"/>
  <c r="E158" i="3" s="1"/>
  <c r="F155" i="6"/>
  <c r="E154" i="3" s="1"/>
  <c r="F151" i="6"/>
  <c r="E150" i="3" s="1"/>
  <c r="F147" i="6"/>
  <c r="E146" i="3" s="1"/>
  <c r="F143" i="6"/>
  <c r="E142" i="3" s="1"/>
  <c r="F139" i="6"/>
  <c r="E138" i="3" s="1"/>
  <c r="F135" i="6"/>
  <c r="E134" i="3" s="1"/>
  <c r="F131" i="6"/>
  <c r="E130" i="3" s="1"/>
  <c r="F127" i="6"/>
  <c r="E126" i="3" s="1"/>
  <c r="F123" i="6"/>
  <c r="E122" i="3" s="1"/>
  <c r="E156" i="6"/>
  <c r="D155" i="3" s="1"/>
  <c r="E152" i="6"/>
  <c r="D151" i="3" s="1"/>
  <c r="E148" i="6"/>
  <c r="D147" i="3" s="1"/>
  <c r="E144" i="6"/>
  <c r="D143" i="3" s="1"/>
  <c r="E140" i="6"/>
  <c r="D139" i="3" s="1"/>
  <c r="E136" i="6"/>
  <c r="D135" i="3" s="1"/>
  <c r="E132" i="6"/>
  <c r="D131" i="3" s="1"/>
  <c r="E128" i="6"/>
  <c r="D127" i="3" s="1"/>
  <c r="E124" i="6"/>
  <c r="D123" i="3" s="1"/>
  <c r="E120" i="6"/>
  <c r="D119" i="3" s="1"/>
  <c r="B149" i="6"/>
  <c r="A148" i="3" s="1"/>
  <c r="B133" i="6"/>
  <c r="A132" i="3" s="1"/>
  <c r="B156" i="6"/>
  <c r="A155" i="3" s="1"/>
  <c r="B140" i="6"/>
  <c r="A139" i="3" s="1"/>
  <c r="B124" i="6"/>
  <c r="A123" i="3" s="1"/>
  <c r="B151" i="6"/>
  <c r="A150" i="3" s="1"/>
  <c r="B135" i="6"/>
  <c r="A134" i="3" s="1"/>
  <c r="B146" i="6"/>
  <c r="B130" i="6"/>
  <c r="A129" i="3" s="1"/>
  <c r="D156" i="6"/>
  <c r="C155" i="3" s="1"/>
  <c r="D152" i="6"/>
  <c r="C151" i="3" s="1"/>
  <c r="D148" i="6"/>
  <c r="C147" i="3" s="1"/>
  <c r="D144" i="6"/>
  <c r="C143" i="3" s="1"/>
  <c r="D140" i="6"/>
  <c r="C139" i="3" s="1"/>
  <c r="D136" i="6"/>
  <c r="C135" i="3" s="1"/>
  <c r="D132" i="6"/>
  <c r="C131" i="3" s="1"/>
  <c r="D128" i="6"/>
  <c r="C127" i="3" s="1"/>
  <c r="D124" i="6"/>
  <c r="C123" i="3" s="1"/>
  <c r="D120" i="6"/>
  <c r="C119" i="3" s="1"/>
  <c r="C157" i="6"/>
  <c r="B156" i="3" s="1"/>
  <c r="C153" i="6"/>
  <c r="B152" i="3" s="1"/>
  <c r="C149" i="6"/>
  <c r="B148" i="3" s="1"/>
  <c r="C145" i="6"/>
  <c r="B144" i="3" s="1"/>
  <c r="C141" i="6"/>
  <c r="B140" i="3" s="1"/>
  <c r="C137" i="6"/>
  <c r="B136" i="3" s="1"/>
  <c r="C133" i="6"/>
  <c r="B132" i="3" s="1"/>
  <c r="C129" i="6"/>
  <c r="B128" i="3" s="1"/>
  <c r="C125" i="6"/>
  <c r="B124" i="3" s="1"/>
  <c r="C121" i="6"/>
  <c r="B120" i="3" s="1"/>
  <c r="F158" i="6"/>
  <c r="E157" i="3" s="1"/>
  <c r="F154" i="6"/>
  <c r="E153" i="3" s="1"/>
  <c r="F150" i="6"/>
  <c r="E149" i="3" s="1"/>
  <c r="F146" i="6"/>
  <c r="E145" i="3" s="1"/>
  <c r="F142" i="6"/>
  <c r="E141" i="3" s="1"/>
  <c r="F138" i="6"/>
  <c r="E137" i="3" s="1"/>
  <c r="F134" i="6"/>
  <c r="E133" i="3" s="1"/>
  <c r="F130" i="6"/>
  <c r="E129" i="3" s="1"/>
  <c r="F126" i="6"/>
  <c r="E125" i="3" s="1"/>
  <c r="F122" i="6"/>
  <c r="E121" i="3" s="1"/>
  <c r="E159" i="6"/>
  <c r="D158" i="3" s="1"/>
  <c r="E155" i="6"/>
  <c r="D154" i="3" s="1"/>
  <c r="E151" i="6"/>
  <c r="D150" i="3" s="1"/>
  <c r="E147" i="6"/>
  <c r="D146" i="3" s="1"/>
  <c r="E143" i="6"/>
  <c r="D142" i="3" s="1"/>
  <c r="E139" i="6"/>
  <c r="D138" i="3" s="1"/>
  <c r="E135" i="6"/>
  <c r="D134" i="3" s="1"/>
  <c r="E131" i="6"/>
  <c r="D130" i="3" s="1"/>
  <c r="E127" i="6"/>
  <c r="D126" i="3" s="1"/>
  <c r="E123" i="6"/>
  <c r="D122" i="3" s="1"/>
  <c r="B145" i="6"/>
  <c r="A144" i="3" s="1"/>
  <c r="B129" i="6"/>
  <c r="A128" i="3" s="1"/>
  <c r="B152" i="6"/>
  <c r="A151" i="3" s="1"/>
  <c r="B136" i="6"/>
  <c r="A135" i="3" s="1"/>
  <c r="B120" i="6"/>
  <c r="A119" i="3" s="1"/>
  <c r="B147" i="6"/>
  <c r="A146" i="3" s="1"/>
  <c r="B131" i="6"/>
  <c r="A130" i="3" s="1"/>
  <c r="B158" i="6"/>
  <c r="A157" i="3" s="1"/>
  <c r="B142" i="6"/>
  <c r="A141" i="3" s="1"/>
  <c r="B126" i="6"/>
  <c r="A125" i="3" s="1"/>
  <c r="D159" i="6"/>
  <c r="C158" i="3" s="1"/>
  <c r="D155" i="6"/>
  <c r="C154" i="3" s="1"/>
  <c r="D151" i="6"/>
  <c r="C150" i="3" s="1"/>
  <c r="D147" i="6"/>
  <c r="C146" i="3" s="1"/>
  <c r="D143" i="6"/>
  <c r="C142" i="3" s="1"/>
  <c r="D139" i="6"/>
  <c r="C138" i="3" s="1"/>
  <c r="D135" i="6"/>
  <c r="C134" i="3" s="1"/>
  <c r="D131" i="6"/>
  <c r="C130" i="3" s="1"/>
  <c r="D127" i="6"/>
  <c r="C126" i="3" s="1"/>
  <c r="D123" i="6"/>
  <c r="C122" i="3" s="1"/>
  <c r="C156" i="6"/>
  <c r="B155" i="3" s="1"/>
  <c r="C152" i="6"/>
  <c r="B151" i="3" s="1"/>
  <c r="C148" i="6"/>
  <c r="B147" i="3" s="1"/>
  <c r="C144" i="6"/>
  <c r="B143" i="3" s="1"/>
  <c r="C140" i="6"/>
  <c r="B139" i="3" s="1"/>
  <c r="C136" i="6"/>
  <c r="B135" i="3" s="1"/>
  <c r="C132" i="6"/>
  <c r="B131" i="3" s="1"/>
  <c r="C128" i="6"/>
  <c r="B127" i="3" s="1"/>
  <c r="C124" i="6"/>
  <c r="B123" i="3" s="1"/>
  <c r="C120" i="6"/>
  <c r="B119" i="3" s="1"/>
  <c r="F157" i="6"/>
  <c r="E156" i="3" s="1"/>
  <c r="F153" i="6"/>
  <c r="E152" i="3" s="1"/>
  <c r="F149" i="6"/>
  <c r="E148" i="3" s="1"/>
  <c r="F145" i="6"/>
  <c r="E144" i="3" s="1"/>
  <c r="F141" i="6"/>
  <c r="E140" i="3" s="1"/>
  <c r="F137" i="6"/>
  <c r="E136" i="3" s="1"/>
  <c r="F133" i="6"/>
  <c r="E132" i="3" s="1"/>
  <c r="F129" i="6"/>
  <c r="E128" i="3" s="1"/>
  <c r="F125" i="6"/>
  <c r="E124" i="3" s="1"/>
  <c r="F121" i="6"/>
  <c r="E120" i="3" s="1"/>
  <c r="E158" i="6"/>
  <c r="D157" i="3" s="1"/>
  <c r="E154" i="6"/>
  <c r="D153" i="3" s="1"/>
  <c r="E150" i="6"/>
  <c r="D149" i="3" s="1"/>
  <c r="E146" i="6"/>
  <c r="D145" i="3" s="1"/>
  <c r="E142" i="6"/>
  <c r="D141" i="3" s="1"/>
  <c r="E138" i="6"/>
  <c r="D137" i="3" s="1"/>
  <c r="E134" i="6"/>
  <c r="D133" i="3" s="1"/>
  <c r="E130" i="6"/>
  <c r="D129" i="3" s="1"/>
  <c r="E126" i="6"/>
  <c r="D125" i="3" s="1"/>
  <c r="E122" i="6"/>
  <c r="D121" i="3" s="1"/>
  <c r="B157" i="6"/>
  <c r="A156" i="3" s="1"/>
  <c r="B141" i="6"/>
  <c r="A140" i="3" s="1"/>
  <c r="B125" i="6"/>
  <c r="A124" i="3" s="1"/>
  <c r="B148" i="6"/>
  <c r="A147" i="3" s="1"/>
  <c r="B132" i="6"/>
  <c r="A131" i="3" s="1"/>
  <c r="B159" i="6"/>
  <c r="A158" i="3" s="1"/>
  <c r="B143" i="6"/>
  <c r="A142" i="3" s="1"/>
  <c r="B127" i="6"/>
  <c r="B154" i="6"/>
  <c r="A153" i="3" s="1"/>
  <c r="B138" i="6"/>
  <c r="A137" i="3" s="1"/>
  <c r="B122" i="6"/>
  <c r="A121" i="3" s="1"/>
  <c r="D158" i="6"/>
  <c r="C157" i="3" s="1"/>
  <c r="D154" i="6"/>
  <c r="C153" i="3" s="1"/>
  <c r="D150" i="6"/>
  <c r="C149" i="3" s="1"/>
  <c r="D146" i="6"/>
  <c r="C145" i="3" s="1"/>
  <c r="D142" i="6"/>
  <c r="C141" i="3" s="1"/>
  <c r="D138" i="6"/>
  <c r="C137" i="3" s="1"/>
  <c r="D134" i="6"/>
  <c r="C133" i="3" s="1"/>
  <c r="D130" i="6"/>
  <c r="C129" i="3" s="1"/>
  <c r="D126" i="6"/>
  <c r="C125" i="3" s="1"/>
  <c r="D122" i="6"/>
  <c r="C121" i="3" s="1"/>
  <c r="C159" i="6"/>
  <c r="B158" i="3" s="1"/>
  <c r="C155" i="6"/>
  <c r="B154" i="3" s="1"/>
  <c r="C151" i="6"/>
  <c r="B150" i="3" s="1"/>
  <c r="C147" i="6"/>
  <c r="B146" i="3" s="1"/>
  <c r="C143" i="6"/>
  <c r="B142" i="3" s="1"/>
  <c r="C139" i="6"/>
  <c r="B138" i="3" s="1"/>
  <c r="C135" i="6"/>
  <c r="B134" i="3" s="1"/>
  <c r="C131" i="6"/>
  <c r="B130" i="3" s="1"/>
  <c r="C127" i="6"/>
  <c r="B126" i="3" s="1"/>
  <c r="C123" i="6"/>
  <c r="B122" i="3" s="1"/>
  <c r="F156" i="6"/>
  <c r="E155" i="3" s="1"/>
  <c r="F152" i="6"/>
  <c r="E151" i="3" s="1"/>
  <c r="F148" i="6"/>
  <c r="E147" i="3" s="1"/>
  <c r="F144" i="6"/>
  <c r="E143" i="3" s="1"/>
  <c r="F140" i="6"/>
  <c r="E139" i="3" s="1"/>
  <c r="F136" i="6"/>
  <c r="E135" i="3" s="1"/>
  <c r="F132" i="6"/>
  <c r="E131" i="3" s="1"/>
  <c r="F128" i="6"/>
  <c r="E127" i="3" s="1"/>
  <c r="F124" i="6"/>
  <c r="E123" i="3" s="1"/>
  <c r="F120" i="6"/>
  <c r="E119" i="3" s="1"/>
  <c r="E157" i="6"/>
  <c r="D156" i="3" s="1"/>
  <c r="E153" i="6"/>
  <c r="D152" i="3" s="1"/>
  <c r="E149" i="6"/>
  <c r="D148" i="3" s="1"/>
  <c r="E145" i="6"/>
  <c r="D144" i="3" s="1"/>
  <c r="E141" i="6"/>
  <c r="D140" i="3" s="1"/>
  <c r="E137" i="6"/>
  <c r="D136" i="3" s="1"/>
  <c r="E133" i="6"/>
  <c r="D132" i="3" s="1"/>
  <c r="E129" i="6"/>
  <c r="D128" i="3" s="1"/>
  <c r="E125" i="6"/>
  <c r="D124" i="3" s="1"/>
  <c r="E121" i="6"/>
  <c r="D120" i="3" s="1"/>
  <c r="B153" i="6"/>
  <c r="A152" i="3" s="1"/>
  <c r="B137" i="6"/>
  <c r="A136" i="3" s="1"/>
  <c r="B121" i="6"/>
  <c r="A120" i="3" s="1"/>
  <c r="B144" i="6"/>
  <c r="A143" i="3" s="1"/>
  <c r="B128" i="6"/>
  <c r="A127" i="3" s="1"/>
  <c r="B155" i="6"/>
  <c r="A154" i="3" s="1"/>
  <c r="B139" i="6"/>
  <c r="A138" i="3" s="1"/>
  <c r="B123" i="6"/>
  <c r="A122" i="3" s="1"/>
  <c r="B150" i="6"/>
  <c r="A149" i="3" s="1"/>
  <c r="B134" i="6"/>
  <c r="A133" i="3" s="1"/>
  <c r="C43" i="3"/>
  <c r="E41" i="3"/>
  <c r="D46" i="3"/>
  <c r="B44" i="3"/>
  <c r="E43" i="3"/>
  <c r="C44" i="3"/>
  <c r="B43" i="3"/>
  <c r="A46" i="3"/>
  <c r="D66" i="6"/>
  <c r="C65" i="3" s="1"/>
  <c r="C64" i="6"/>
  <c r="B63" i="3" s="1"/>
  <c r="F66" i="6"/>
  <c r="E65" i="3" s="1"/>
  <c r="F62" i="6"/>
  <c r="E61" i="3" s="1"/>
  <c r="E65" i="6"/>
  <c r="D64" i="3" s="1"/>
  <c r="E61" i="6"/>
  <c r="D60" i="3" s="1"/>
  <c r="E58" i="6"/>
  <c r="D57" i="3" s="1"/>
  <c r="E54" i="6"/>
  <c r="D53" i="3" s="1"/>
  <c r="E50" i="6"/>
  <c r="D49" i="3" s="1"/>
  <c r="D59" i="6"/>
  <c r="C58" i="3" s="1"/>
  <c r="D55" i="6"/>
  <c r="C54" i="3" s="1"/>
  <c r="D51" i="6"/>
  <c r="C50" i="3" s="1"/>
  <c r="C60" i="6"/>
  <c r="B59" i="3" s="1"/>
  <c r="C56" i="6"/>
  <c r="B55" i="3" s="1"/>
  <c r="C52" i="6"/>
  <c r="B51" i="3" s="1"/>
  <c r="D61" i="6"/>
  <c r="C60" i="3" s="1"/>
  <c r="F56" i="6"/>
  <c r="E55" i="3" s="1"/>
  <c r="F52" i="6"/>
  <c r="E51" i="3" s="1"/>
  <c r="B65" i="6"/>
  <c r="A64" i="3" s="1"/>
  <c r="B52" i="6"/>
  <c r="A51" i="3" s="1"/>
  <c r="B51" i="6"/>
  <c r="A50" i="3" s="1"/>
  <c r="B54" i="6"/>
  <c r="A53" i="3" s="1"/>
  <c r="D65" i="6"/>
  <c r="C64" i="3" s="1"/>
  <c r="C63" i="6"/>
  <c r="B62" i="3" s="1"/>
  <c r="F65" i="6"/>
  <c r="E64" i="3" s="1"/>
  <c r="F61" i="6"/>
  <c r="E60" i="3" s="1"/>
  <c r="E64" i="6"/>
  <c r="D63" i="3" s="1"/>
  <c r="D64" i="6"/>
  <c r="C63" i="3" s="1"/>
  <c r="E57" i="6"/>
  <c r="D56" i="3" s="1"/>
  <c r="E53" i="6"/>
  <c r="D52" i="3" s="1"/>
  <c r="D58" i="6"/>
  <c r="C57" i="3" s="1"/>
  <c r="D54" i="6"/>
  <c r="C53" i="3" s="1"/>
  <c r="D50" i="6"/>
  <c r="C49" i="3" s="1"/>
  <c r="C59" i="6"/>
  <c r="B58" i="3" s="1"/>
  <c r="C55" i="6"/>
  <c r="B54" i="3" s="1"/>
  <c r="C51" i="6"/>
  <c r="B50" i="3" s="1"/>
  <c r="F59" i="6"/>
  <c r="E58" i="3" s="1"/>
  <c r="F55" i="6"/>
  <c r="E54" i="3" s="1"/>
  <c r="F51" i="6"/>
  <c r="E50" i="3" s="1"/>
  <c r="B61" i="6"/>
  <c r="A60" i="3" s="1"/>
  <c r="B64" i="6"/>
  <c r="A63" i="3" s="1"/>
  <c r="B63" i="6"/>
  <c r="A62" i="3" s="1"/>
  <c r="B66" i="6"/>
  <c r="A65" i="3" s="1"/>
  <c r="B50" i="6"/>
  <c r="A49" i="3" s="1"/>
  <c r="C66" i="6"/>
  <c r="B65" i="3" s="1"/>
  <c r="C62" i="6"/>
  <c r="B61" i="3" s="1"/>
  <c r="F64" i="6"/>
  <c r="E63" i="3" s="1"/>
  <c r="F60" i="6"/>
  <c r="E59" i="3" s="1"/>
  <c r="E63" i="6"/>
  <c r="D62" i="3" s="1"/>
  <c r="E60" i="6"/>
  <c r="D59" i="3" s="1"/>
  <c r="E56" i="6"/>
  <c r="D55" i="3" s="1"/>
  <c r="E52" i="6"/>
  <c r="D51" i="3" s="1"/>
  <c r="D63" i="6"/>
  <c r="C62" i="3" s="1"/>
  <c r="D57" i="6"/>
  <c r="C56" i="3" s="1"/>
  <c r="D53" i="6"/>
  <c r="C52" i="3" s="1"/>
  <c r="C58" i="6"/>
  <c r="B57" i="3" s="1"/>
  <c r="C54" i="6"/>
  <c r="B53" i="3" s="1"/>
  <c r="C50" i="6"/>
  <c r="B49" i="3" s="1"/>
  <c r="F58" i="6"/>
  <c r="E57" i="3" s="1"/>
  <c r="F54" i="6"/>
  <c r="E53" i="3" s="1"/>
  <c r="F50" i="6"/>
  <c r="E49" i="3" s="1"/>
  <c r="B57" i="6"/>
  <c r="A56" i="3" s="1"/>
  <c r="B60" i="6"/>
  <c r="A59" i="3" s="1"/>
  <c r="B59" i="6"/>
  <c r="A58" i="3" s="1"/>
  <c r="B62" i="6"/>
  <c r="A61" i="3" s="1"/>
  <c r="C65" i="6"/>
  <c r="B64" i="3" s="1"/>
  <c r="C61" i="6"/>
  <c r="B60" i="3" s="1"/>
  <c r="F63" i="6"/>
  <c r="E62" i="3" s="1"/>
  <c r="E66" i="6"/>
  <c r="D65" i="3" s="1"/>
  <c r="E62" i="6"/>
  <c r="D61" i="3" s="1"/>
  <c r="E59" i="6"/>
  <c r="D58" i="3" s="1"/>
  <c r="E55" i="6"/>
  <c r="D54" i="3" s="1"/>
  <c r="E51" i="6"/>
  <c r="D50" i="3" s="1"/>
  <c r="D60" i="6"/>
  <c r="C59" i="3" s="1"/>
  <c r="D56" i="6"/>
  <c r="C55" i="3" s="1"/>
  <c r="D52" i="6"/>
  <c r="C51" i="3" s="1"/>
  <c r="D62" i="6"/>
  <c r="C61" i="3" s="1"/>
  <c r="C57" i="6"/>
  <c r="B56" i="3" s="1"/>
  <c r="C53" i="6"/>
  <c r="B52" i="3" s="1"/>
  <c r="F57" i="6"/>
  <c r="E56" i="3" s="1"/>
  <c r="F53" i="6"/>
  <c r="E52" i="3" s="1"/>
  <c r="B53" i="6"/>
  <c r="A52" i="3" s="1"/>
  <c r="B56" i="6"/>
  <c r="A55" i="3" s="1"/>
  <c r="B55" i="6"/>
  <c r="A54" i="3" s="1"/>
  <c r="B58" i="6"/>
  <c r="A57" i="3" s="1"/>
  <c r="D111" i="6"/>
  <c r="C110" i="3" s="1"/>
  <c r="D107" i="6"/>
  <c r="C106" i="3" s="1"/>
  <c r="D103" i="6"/>
  <c r="C102" i="3" s="1"/>
  <c r="D99" i="6"/>
  <c r="C98" i="3" s="1"/>
  <c r="D95" i="6"/>
  <c r="C94" i="3" s="1"/>
  <c r="D91" i="6"/>
  <c r="C90" i="3" s="1"/>
  <c r="D87" i="6"/>
  <c r="C86" i="3" s="1"/>
  <c r="D83" i="6"/>
  <c r="C82" i="3" s="1"/>
  <c r="D79" i="6"/>
  <c r="C78" i="3" s="1"/>
  <c r="C110" i="6"/>
  <c r="B109" i="3" s="1"/>
  <c r="C106" i="6"/>
  <c r="B105" i="3" s="1"/>
  <c r="C102" i="6"/>
  <c r="B101" i="3" s="1"/>
  <c r="C98" i="6"/>
  <c r="B97" i="3" s="1"/>
  <c r="C94" i="6"/>
  <c r="B93" i="3" s="1"/>
  <c r="C90" i="6"/>
  <c r="B89" i="3" s="1"/>
  <c r="C86" i="6"/>
  <c r="B85" i="3" s="1"/>
  <c r="C82" i="6"/>
  <c r="B81" i="3" s="1"/>
  <c r="C78" i="6"/>
  <c r="B77" i="3" s="1"/>
  <c r="F113" i="6"/>
  <c r="E112" i="3" s="1"/>
  <c r="F109" i="6"/>
  <c r="E108" i="3" s="1"/>
  <c r="F105" i="6"/>
  <c r="E104" i="3" s="1"/>
  <c r="F101" i="6"/>
  <c r="E100" i="3" s="1"/>
  <c r="F97" i="6"/>
  <c r="E96" i="3" s="1"/>
  <c r="F93" i="6"/>
  <c r="E92" i="3" s="1"/>
  <c r="F89" i="6"/>
  <c r="E88" i="3" s="1"/>
  <c r="F85" i="6"/>
  <c r="E84" i="3" s="1"/>
  <c r="F81" i="6"/>
  <c r="E80" i="3" s="1"/>
  <c r="F77" i="6"/>
  <c r="E76" i="3" s="1"/>
  <c r="E112" i="6"/>
  <c r="D111" i="3" s="1"/>
  <c r="E108" i="6"/>
  <c r="D107" i="3" s="1"/>
  <c r="E104" i="6"/>
  <c r="D103" i="3" s="1"/>
  <c r="E100" i="6"/>
  <c r="D99" i="3" s="1"/>
  <c r="E96" i="6"/>
  <c r="D95" i="3" s="1"/>
  <c r="E92" i="6"/>
  <c r="D91" i="3" s="1"/>
  <c r="E88" i="6"/>
  <c r="D87" i="3" s="1"/>
  <c r="E84" i="6"/>
  <c r="D83" i="3" s="1"/>
  <c r="E80" i="6"/>
  <c r="D79" i="3" s="1"/>
  <c r="E76" i="6"/>
  <c r="D75" i="3" s="1"/>
  <c r="B103" i="6"/>
  <c r="A102" i="3" s="1"/>
  <c r="B87" i="6"/>
  <c r="A86" i="3" s="1"/>
  <c r="B110" i="6"/>
  <c r="A109" i="3" s="1"/>
  <c r="B94" i="6"/>
  <c r="A93" i="3" s="1"/>
  <c r="B78" i="6"/>
  <c r="A77" i="3" s="1"/>
  <c r="B101" i="6"/>
  <c r="A100" i="3" s="1"/>
  <c r="B85" i="6"/>
  <c r="A84" i="3" s="1"/>
  <c r="B108" i="6"/>
  <c r="A107" i="3" s="1"/>
  <c r="B92" i="6"/>
  <c r="A91" i="3" s="1"/>
  <c r="B76" i="6"/>
  <c r="A75" i="3" s="1"/>
  <c r="D110" i="6"/>
  <c r="C109" i="3" s="1"/>
  <c r="D106" i="6"/>
  <c r="C105" i="3" s="1"/>
  <c r="D102" i="6"/>
  <c r="C101" i="3" s="1"/>
  <c r="D98" i="6"/>
  <c r="C97" i="3" s="1"/>
  <c r="D94" i="6"/>
  <c r="C93" i="3" s="1"/>
  <c r="D90" i="6"/>
  <c r="C89" i="3" s="1"/>
  <c r="D86" i="6"/>
  <c r="C85" i="3" s="1"/>
  <c r="D82" i="6"/>
  <c r="C81" i="3" s="1"/>
  <c r="D78" i="6"/>
  <c r="C77" i="3" s="1"/>
  <c r="C113" i="6"/>
  <c r="B112" i="3" s="1"/>
  <c r="C109" i="6"/>
  <c r="B108" i="3" s="1"/>
  <c r="C105" i="6"/>
  <c r="B104" i="3" s="1"/>
  <c r="C101" i="6"/>
  <c r="B100" i="3" s="1"/>
  <c r="C97" i="6"/>
  <c r="B96" i="3" s="1"/>
  <c r="C93" i="6"/>
  <c r="B92" i="3" s="1"/>
  <c r="C89" i="6"/>
  <c r="B88" i="3" s="1"/>
  <c r="C85" i="6"/>
  <c r="B84" i="3" s="1"/>
  <c r="C81" i="6"/>
  <c r="B80" i="3" s="1"/>
  <c r="C77" i="6"/>
  <c r="B76" i="3" s="1"/>
  <c r="F112" i="6"/>
  <c r="E111" i="3" s="1"/>
  <c r="F108" i="6"/>
  <c r="E107" i="3" s="1"/>
  <c r="F104" i="6"/>
  <c r="E103" i="3" s="1"/>
  <c r="F100" i="6"/>
  <c r="E99" i="3" s="1"/>
  <c r="F96" i="6"/>
  <c r="E95" i="3" s="1"/>
  <c r="F92" i="6"/>
  <c r="E91" i="3" s="1"/>
  <c r="F88" i="6"/>
  <c r="E87" i="3" s="1"/>
  <c r="F84" i="6"/>
  <c r="E83" i="3" s="1"/>
  <c r="F80" i="6"/>
  <c r="E79" i="3" s="1"/>
  <c r="F76" i="6"/>
  <c r="E75" i="3" s="1"/>
  <c r="E111" i="6"/>
  <c r="D110" i="3" s="1"/>
  <c r="E107" i="6"/>
  <c r="D106" i="3" s="1"/>
  <c r="E103" i="6"/>
  <c r="D102" i="3" s="1"/>
  <c r="E99" i="6"/>
  <c r="D98" i="3" s="1"/>
  <c r="E95" i="6"/>
  <c r="D94" i="3" s="1"/>
  <c r="E91" i="6"/>
  <c r="D90" i="3" s="1"/>
  <c r="E87" i="6"/>
  <c r="D86" i="3" s="1"/>
  <c r="E83" i="6"/>
  <c r="D82" i="3" s="1"/>
  <c r="E79" i="6"/>
  <c r="D78" i="3" s="1"/>
  <c r="B99" i="6"/>
  <c r="A98" i="3" s="1"/>
  <c r="B83" i="6"/>
  <c r="A82" i="3" s="1"/>
  <c r="B106" i="6"/>
  <c r="A105" i="3" s="1"/>
  <c r="B90" i="6"/>
  <c r="A89" i="3" s="1"/>
  <c r="B113" i="6"/>
  <c r="A112" i="3" s="1"/>
  <c r="B97" i="6"/>
  <c r="A96" i="3" s="1"/>
  <c r="B81" i="6"/>
  <c r="A80" i="3" s="1"/>
  <c r="B104" i="6"/>
  <c r="A103" i="3" s="1"/>
  <c r="B88" i="6"/>
  <c r="A87" i="3" s="1"/>
  <c r="D113" i="6"/>
  <c r="C112" i="3" s="1"/>
  <c r="D109" i="6"/>
  <c r="C108" i="3" s="1"/>
  <c r="D105" i="6"/>
  <c r="C104" i="3" s="1"/>
  <c r="D101" i="6"/>
  <c r="C100" i="3" s="1"/>
  <c r="D97" i="6"/>
  <c r="C96" i="3" s="1"/>
  <c r="D93" i="6"/>
  <c r="C92" i="3" s="1"/>
  <c r="D89" i="6"/>
  <c r="C88" i="3" s="1"/>
  <c r="D85" i="6"/>
  <c r="C84" i="3" s="1"/>
  <c r="D81" i="6"/>
  <c r="C80" i="3" s="1"/>
  <c r="D77" i="6"/>
  <c r="C76" i="3" s="1"/>
  <c r="C112" i="6"/>
  <c r="B111" i="3" s="1"/>
  <c r="C108" i="6"/>
  <c r="B107" i="3" s="1"/>
  <c r="C104" i="6"/>
  <c r="B103" i="3" s="1"/>
  <c r="C100" i="6"/>
  <c r="B99" i="3" s="1"/>
  <c r="C96" i="6"/>
  <c r="B95" i="3" s="1"/>
  <c r="C92" i="6"/>
  <c r="B91" i="3" s="1"/>
  <c r="C88" i="6"/>
  <c r="B87" i="3" s="1"/>
  <c r="C84" i="6"/>
  <c r="B83" i="3" s="1"/>
  <c r="C80" i="6"/>
  <c r="B79" i="3" s="1"/>
  <c r="C76" i="6"/>
  <c r="B75" i="3" s="1"/>
  <c r="F111" i="6"/>
  <c r="E110" i="3" s="1"/>
  <c r="F107" i="6"/>
  <c r="E106" i="3" s="1"/>
  <c r="F103" i="6"/>
  <c r="E102" i="3" s="1"/>
  <c r="F99" i="6"/>
  <c r="E98" i="3" s="1"/>
  <c r="F95" i="6"/>
  <c r="E94" i="3" s="1"/>
  <c r="F91" i="6"/>
  <c r="E90" i="3" s="1"/>
  <c r="F87" i="6"/>
  <c r="E86" i="3" s="1"/>
  <c r="F83" i="6"/>
  <c r="E82" i="3" s="1"/>
  <c r="F79" i="6"/>
  <c r="E78" i="3" s="1"/>
  <c r="E110" i="6"/>
  <c r="D109" i="3" s="1"/>
  <c r="E106" i="6"/>
  <c r="D105" i="3" s="1"/>
  <c r="E102" i="6"/>
  <c r="D101" i="3" s="1"/>
  <c r="E98" i="6"/>
  <c r="D97" i="3" s="1"/>
  <c r="E94" i="6"/>
  <c r="D93" i="3" s="1"/>
  <c r="E90" i="6"/>
  <c r="D89" i="3" s="1"/>
  <c r="E86" i="6"/>
  <c r="D85" i="3" s="1"/>
  <c r="E82" i="6"/>
  <c r="D81" i="3" s="1"/>
  <c r="E78" i="6"/>
  <c r="D77" i="3" s="1"/>
  <c r="B111" i="6"/>
  <c r="A110" i="3" s="1"/>
  <c r="B95" i="6"/>
  <c r="A94" i="3" s="1"/>
  <c r="B79" i="6"/>
  <c r="A78" i="3" s="1"/>
  <c r="B102" i="6"/>
  <c r="A101" i="3" s="1"/>
  <c r="B86" i="6"/>
  <c r="A85" i="3" s="1"/>
  <c r="B109" i="6"/>
  <c r="A108" i="3" s="1"/>
  <c r="B93" i="6"/>
  <c r="A92" i="3" s="1"/>
  <c r="B77" i="6"/>
  <c r="A76" i="3" s="1"/>
  <c r="B100" i="6"/>
  <c r="A99" i="3" s="1"/>
  <c r="B84" i="6"/>
  <c r="A83" i="3" s="1"/>
  <c r="D112" i="6"/>
  <c r="C111" i="3" s="1"/>
  <c r="D108" i="6"/>
  <c r="C107" i="3" s="1"/>
  <c r="D104" i="6"/>
  <c r="C103" i="3" s="1"/>
  <c r="D100" i="6"/>
  <c r="C99" i="3" s="1"/>
  <c r="D96" i="6"/>
  <c r="C95" i="3" s="1"/>
  <c r="D92" i="6"/>
  <c r="C91" i="3" s="1"/>
  <c r="D88" i="6"/>
  <c r="C87" i="3" s="1"/>
  <c r="D84" i="6"/>
  <c r="C83" i="3" s="1"/>
  <c r="D80" i="6"/>
  <c r="C79" i="3" s="1"/>
  <c r="D76" i="6"/>
  <c r="C75" i="3" s="1"/>
  <c r="C111" i="6"/>
  <c r="B110" i="3" s="1"/>
  <c r="C107" i="6"/>
  <c r="B106" i="3" s="1"/>
  <c r="C103" i="6"/>
  <c r="B102" i="3" s="1"/>
  <c r="C99" i="6"/>
  <c r="B98" i="3" s="1"/>
  <c r="C95" i="6"/>
  <c r="B94" i="3" s="1"/>
  <c r="C91" i="6"/>
  <c r="B90" i="3" s="1"/>
  <c r="C87" i="6"/>
  <c r="B86" i="3" s="1"/>
  <c r="C83" i="6"/>
  <c r="B82" i="3" s="1"/>
  <c r="C79" i="6"/>
  <c r="B78" i="3" s="1"/>
  <c r="F110" i="6"/>
  <c r="E109" i="3" s="1"/>
  <c r="F106" i="6"/>
  <c r="E105" i="3" s="1"/>
  <c r="F102" i="6"/>
  <c r="E101" i="3" s="1"/>
  <c r="F98" i="6"/>
  <c r="E97" i="3" s="1"/>
  <c r="F94" i="6"/>
  <c r="E93" i="3" s="1"/>
  <c r="F90" i="6"/>
  <c r="E89" i="3" s="1"/>
  <c r="F86" i="6"/>
  <c r="E85" i="3" s="1"/>
  <c r="F82" i="6"/>
  <c r="E81" i="3" s="1"/>
  <c r="F78" i="6"/>
  <c r="E77" i="3" s="1"/>
  <c r="E113" i="6"/>
  <c r="D112" i="3" s="1"/>
  <c r="E109" i="6"/>
  <c r="D108" i="3" s="1"/>
  <c r="E105" i="6"/>
  <c r="D104" i="3" s="1"/>
  <c r="E101" i="6"/>
  <c r="D100" i="3" s="1"/>
  <c r="E97" i="6"/>
  <c r="D96" i="3" s="1"/>
  <c r="E93" i="6"/>
  <c r="D92" i="3" s="1"/>
  <c r="E89" i="6"/>
  <c r="D88" i="3" s="1"/>
  <c r="E85" i="6"/>
  <c r="D84" i="3" s="1"/>
  <c r="E81" i="6"/>
  <c r="D80" i="3" s="1"/>
  <c r="E77" i="6"/>
  <c r="D76" i="3" s="1"/>
  <c r="B107" i="6"/>
  <c r="A106" i="3" s="1"/>
  <c r="B91" i="6"/>
  <c r="A90" i="3" s="1"/>
  <c r="B98" i="6"/>
  <c r="A97" i="3" s="1"/>
  <c r="B82" i="6"/>
  <c r="A81" i="3" s="1"/>
  <c r="B105" i="6"/>
  <c r="A104" i="3" s="1"/>
  <c r="B89" i="6"/>
  <c r="A88" i="3" s="1"/>
  <c r="B112" i="6"/>
  <c r="A111" i="3" s="1"/>
  <c r="B96" i="6"/>
  <c r="A95" i="3" s="1"/>
  <c r="B80" i="6"/>
  <c r="A79" i="3" s="1"/>
  <c r="D70" i="6"/>
  <c r="C69" i="3" s="1"/>
  <c r="C72" i="6"/>
  <c r="B71" i="3" s="1"/>
  <c r="F70" i="6"/>
  <c r="E69" i="3" s="1"/>
  <c r="E72" i="6"/>
  <c r="D71" i="3" s="1"/>
  <c r="B72" i="6"/>
  <c r="A71" i="3" s="1"/>
  <c r="D73" i="6"/>
  <c r="C72" i="3" s="1"/>
  <c r="D69" i="6"/>
  <c r="C68" i="3" s="1"/>
  <c r="C71" i="6"/>
  <c r="B70" i="3" s="1"/>
  <c r="F73" i="6"/>
  <c r="E72" i="3" s="1"/>
  <c r="F69" i="6"/>
  <c r="E68" i="3" s="1"/>
  <c r="E71" i="6"/>
  <c r="D70" i="3" s="1"/>
  <c r="B70" i="6"/>
  <c r="A69" i="3" s="1"/>
  <c r="D72" i="6"/>
  <c r="C71" i="3" s="1"/>
  <c r="C70" i="6"/>
  <c r="B69" i="3" s="1"/>
  <c r="F72" i="6"/>
  <c r="E71" i="3" s="1"/>
  <c r="E70" i="6"/>
  <c r="D69" i="3" s="1"/>
  <c r="B73" i="6"/>
  <c r="A72" i="3" s="1"/>
  <c r="B71" i="6"/>
  <c r="A70" i="3" s="1"/>
  <c r="D71" i="6"/>
  <c r="C70" i="3" s="1"/>
  <c r="C73" i="6"/>
  <c r="B72" i="3" s="1"/>
  <c r="C69" i="6"/>
  <c r="B68" i="3" s="1"/>
  <c r="F71" i="6"/>
  <c r="E70" i="3" s="1"/>
  <c r="E73" i="6"/>
  <c r="D72" i="3" s="1"/>
  <c r="E69" i="6"/>
  <c r="D68" i="3" s="1"/>
  <c r="B69" i="6"/>
  <c r="A68" i="3" s="1"/>
  <c r="AK38" i="4"/>
  <c r="BA75" i="4"/>
  <c r="M89" i="4"/>
  <c r="BA72" i="4"/>
  <c r="BQ21" i="4"/>
  <c r="BQ79" i="4"/>
  <c r="BQ75" i="4"/>
  <c r="BQ85" i="4"/>
  <c r="BA32" i="4"/>
  <c r="BQ84" i="4"/>
  <c r="AK22" i="4"/>
  <c r="AS17" i="4"/>
  <c r="AS28" i="4"/>
  <c r="AS18" i="4"/>
  <c r="BQ55" i="4"/>
  <c r="E49" i="4"/>
  <c r="M86" i="4"/>
  <c r="M82" i="4"/>
  <c r="M78" i="4"/>
  <c r="M38" i="4"/>
  <c r="U14" i="4"/>
  <c r="U10" i="4"/>
  <c r="AC10" i="4"/>
  <c r="AK37" i="4"/>
  <c r="E63" i="4"/>
  <c r="M88" i="4"/>
  <c r="BA21" i="4"/>
  <c r="BQ83" i="4"/>
  <c r="M70" i="4"/>
  <c r="M58" i="4"/>
  <c r="M42" i="4"/>
  <c r="M30" i="4"/>
  <c r="M22" i="4"/>
  <c r="AK29" i="4"/>
  <c r="AK17" i="4"/>
  <c r="BA68" i="4"/>
  <c r="BA60" i="4"/>
  <c r="BA52" i="4"/>
  <c r="BA44" i="4"/>
  <c r="BA36" i="4"/>
  <c r="BA28" i="4"/>
  <c r="BA20" i="4"/>
  <c r="BA12" i="4"/>
  <c r="BQ71" i="4"/>
  <c r="BQ63" i="4"/>
  <c r="BQ47" i="4"/>
  <c r="BQ39" i="4"/>
  <c r="BQ31" i="4"/>
  <c r="BQ23" i="4"/>
  <c r="BQ15" i="4"/>
  <c r="E60" i="4"/>
  <c r="M85" i="4"/>
  <c r="M81" i="4"/>
  <c r="M77" i="4"/>
  <c r="M73" i="4"/>
  <c r="M69" i="4"/>
  <c r="M65" i="4"/>
  <c r="M61" i="4"/>
  <c r="M57" i="4"/>
  <c r="M53" i="4"/>
  <c r="M49" i="4"/>
  <c r="M45" i="4"/>
  <c r="M41" i="4"/>
  <c r="M37" i="4"/>
  <c r="M33" i="4"/>
  <c r="M29" i="4"/>
  <c r="M25" i="4"/>
  <c r="M21" i="4"/>
  <c r="M17" i="4"/>
  <c r="M13" i="4"/>
  <c r="U13" i="4"/>
  <c r="AK36" i="4"/>
  <c r="AK32" i="4"/>
  <c r="AK28" i="4"/>
  <c r="AK24" i="4"/>
  <c r="AK20" i="4"/>
  <c r="AK16" i="4"/>
  <c r="AK12" i="4"/>
  <c r="AS24" i="4"/>
  <c r="AS20" i="4"/>
  <c r="AS16" i="4"/>
  <c r="AS12" i="4"/>
  <c r="BA71" i="4"/>
  <c r="BA67" i="4"/>
  <c r="BA63" i="4"/>
  <c r="BA59" i="4"/>
  <c r="BA55" i="4"/>
  <c r="BA51" i="4"/>
  <c r="BA47" i="4"/>
  <c r="BA43" i="4"/>
  <c r="BA39" i="4"/>
  <c r="BA35" i="4"/>
  <c r="BA31" i="4"/>
  <c r="BA27" i="4"/>
  <c r="BA23" i="4"/>
  <c r="BA19" i="4"/>
  <c r="BA15" i="4"/>
  <c r="BA11" i="4"/>
  <c r="BQ82" i="4"/>
  <c r="BQ78" i="4"/>
  <c r="BQ74" i="4"/>
  <c r="BQ70" i="4"/>
  <c r="BQ66" i="4"/>
  <c r="BQ62" i="4"/>
  <c r="BQ58" i="4"/>
  <c r="BQ54" i="4"/>
  <c r="BQ50" i="4"/>
  <c r="BQ46" i="4"/>
  <c r="BQ42" i="4"/>
  <c r="BQ38" i="4"/>
  <c r="BQ34" i="4"/>
  <c r="BQ30" i="4"/>
  <c r="BQ26" i="4"/>
  <c r="BQ22" i="4"/>
  <c r="BQ18" i="4"/>
  <c r="BQ14" i="4"/>
  <c r="BQ10" i="4"/>
  <c r="CH59" i="4"/>
  <c r="CH47" i="4"/>
  <c r="CH31" i="4"/>
  <c r="CH27" i="4"/>
  <c r="CH15" i="4"/>
  <c r="CH11" i="4"/>
  <c r="M66" i="4"/>
  <c r="M54" i="4"/>
  <c r="M46" i="4"/>
  <c r="M34" i="4"/>
  <c r="M18" i="4"/>
  <c r="AK25" i="4"/>
  <c r="AK21" i="4"/>
  <c r="BA64" i="4"/>
  <c r="BA56" i="4"/>
  <c r="BA48" i="4"/>
  <c r="BA40" i="4"/>
  <c r="BA24" i="4"/>
  <c r="BA16" i="4"/>
  <c r="BQ67" i="4"/>
  <c r="BQ59" i="4"/>
  <c r="BQ51" i="4"/>
  <c r="BQ43" i="4"/>
  <c r="BQ35" i="4"/>
  <c r="BQ27" i="4"/>
  <c r="BQ19" i="4"/>
  <c r="BQ11" i="4"/>
  <c r="M84" i="4"/>
  <c r="M80" i="4"/>
  <c r="M76" i="4"/>
  <c r="M72" i="4"/>
  <c r="M68" i="4"/>
  <c r="M64" i="4"/>
  <c r="M60" i="4"/>
  <c r="M56" i="4"/>
  <c r="M52" i="4"/>
  <c r="M48" i="4"/>
  <c r="M44" i="4"/>
  <c r="M40" i="4"/>
  <c r="M36" i="4"/>
  <c r="M32" i="4"/>
  <c r="M28" i="4"/>
  <c r="M24" i="4"/>
  <c r="M20" i="4"/>
  <c r="M16" i="4"/>
  <c r="M12" i="4"/>
  <c r="U16" i="4"/>
  <c r="U12" i="4"/>
  <c r="AK35" i="4"/>
  <c r="AK31" i="4"/>
  <c r="AK27" i="4"/>
  <c r="AK23" i="4"/>
  <c r="AK19" i="4"/>
  <c r="AK15" i="4"/>
  <c r="AK11" i="4"/>
  <c r="AS27" i="4"/>
  <c r="AS23" i="4"/>
  <c r="AS19" i="4"/>
  <c r="AS15" i="4"/>
  <c r="AS11" i="4"/>
  <c r="BA74" i="4"/>
  <c r="BA70" i="4"/>
  <c r="BA66" i="4"/>
  <c r="BA62" i="4"/>
  <c r="BA58" i="4"/>
  <c r="BA54" i="4"/>
  <c r="BA50" i="4"/>
  <c r="BA46" i="4"/>
  <c r="BA42" i="4"/>
  <c r="BA38" i="4"/>
  <c r="BA34" i="4"/>
  <c r="BA30" i="4"/>
  <c r="BA26" i="4"/>
  <c r="BA22" i="4"/>
  <c r="BA18" i="4"/>
  <c r="BA14" i="4"/>
  <c r="BA10" i="4"/>
  <c r="BI12" i="4"/>
  <c r="CH62" i="4"/>
  <c r="CH26" i="4"/>
  <c r="CH22" i="4"/>
  <c r="CH18" i="4"/>
  <c r="CH14" i="4"/>
  <c r="A145" i="3"/>
  <c r="M74" i="4"/>
  <c r="M62" i="4"/>
  <c r="M50" i="4"/>
  <c r="M26" i="4"/>
  <c r="M14" i="4"/>
  <c r="AK33" i="4"/>
  <c r="AK13" i="4"/>
  <c r="E62" i="4"/>
  <c r="E14" i="4"/>
  <c r="M87" i="4"/>
  <c r="M83" i="4"/>
  <c r="M79" i="4"/>
  <c r="M75" i="4"/>
  <c r="M71" i="4"/>
  <c r="M67" i="4"/>
  <c r="M63" i="4"/>
  <c r="M59" i="4"/>
  <c r="M55" i="4"/>
  <c r="M51" i="4"/>
  <c r="M47" i="4"/>
  <c r="M43" i="4"/>
  <c r="M39" i="4"/>
  <c r="M35" i="4"/>
  <c r="M31" i="4"/>
  <c r="M27" i="4"/>
  <c r="M23" i="4"/>
  <c r="M19" i="4"/>
  <c r="M15" i="4"/>
  <c r="M11" i="4"/>
  <c r="U15" i="4"/>
  <c r="U11" i="4"/>
  <c r="AK34" i="4"/>
  <c r="AK30" i="4"/>
  <c r="AK26" i="4"/>
  <c r="AK18" i="4"/>
  <c r="AK14" i="4"/>
  <c r="AK10" i="4"/>
  <c r="AS26" i="4"/>
  <c r="AS22" i="4"/>
  <c r="AS14" i="4"/>
  <c r="AS10" i="4"/>
  <c r="BI11" i="4"/>
  <c r="BQ80" i="4"/>
  <c r="BQ76" i="4"/>
  <c r="BQ72" i="4"/>
  <c r="BQ68" i="4"/>
  <c r="BQ64" i="4"/>
  <c r="BQ60" i="4"/>
  <c r="BQ56" i="4"/>
  <c r="BQ52" i="4"/>
  <c r="BQ48" i="4"/>
  <c r="BQ44" i="4"/>
  <c r="BQ40" i="4"/>
  <c r="BQ36" i="4"/>
  <c r="BQ32" i="4"/>
  <c r="BQ28" i="4"/>
  <c r="BQ24" i="4"/>
  <c r="BQ20" i="4"/>
  <c r="BQ16" i="4"/>
  <c r="BQ12" i="4"/>
  <c r="E58" i="4"/>
  <c r="E54" i="4"/>
  <c r="E50" i="4"/>
  <c r="E46" i="4"/>
  <c r="E42" i="4"/>
  <c r="E38" i="4"/>
  <c r="E34" i="4"/>
  <c r="E30" i="4"/>
  <c r="E26" i="4"/>
  <c r="E22" i="4"/>
  <c r="E18" i="4"/>
  <c r="E10" i="4"/>
  <c r="E56" i="4"/>
  <c r="E48" i="4"/>
  <c r="E44" i="4"/>
  <c r="E40" i="4"/>
  <c r="E36" i="4"/>
  <c r="E32" i="4"/>
  <c r="E28" i="4"/>
  <c r="E24" i="4"/>
  <c r="E20" i="4"/>
  <c r="E16" i="4"/>
  <c r="E12" i="4"/>
  <c r="E52" i="4"/>
  <c r="E17" i="4"/>
  <c r="E59" i="4"/>
  <c r="E55" i="4"/>
  <c r="E51" i="4"/>
  <c r="E47" i="4"/>
  <c r="E43" i="4"/>
  <c r="E39" i="4"/>
  <c r="E35" i="4"/>
  <c r="E31" i="4"/>
  <c r="E27" i="4"/>
  <c r="E23" i="4"/>
  <c r="E19" i="4"/>
  <c r="E15" i="4"/>
  <c r="E11" i="4"/>
  <c r="CH54" i="4"/>
  <c r="CH46" i="4"/>
  <c r="CH38" i="4"/>
  <c r="CH30" i="4"/>
  <c r="CH19" i="4"/>
  <c r="CH51" i="4"/>
  <c r="CH57" i="4"/>
  <c r="CH49" i="4"/>
  <c r="CH41" i="4"/>
  <c r="CH33" i="4"/>
  <c r="CH25" i="4"/>
  <c r="CH17" i="4"/>
  <c r="CH13" i="4"/>
  <c r="CH23" i="4"/>
  <c r="CH55" i="4"/>
  <c r="CH60" i="4"/>
  <c r="CH56" i="4"/>
  <c r="CH52" i="4"/>
  <c r="CH48" i="4"/>
  <c r="CH44" i="4"/>
  <c r="CH40" i="4"/>
  <c r="CH36" i="4"/>
  <c r="CH32" i="4"/>
  <c r="CH28" i="4"/>
  <c r="CH24" i="4"/>
  <c r="CH20" i="4"/>
  <c r="CH16" i="4"/>
  <c r="CH12" i="4"/>
  <c r="CH58" i="4"/>
  <c r="CH50" i="4"/>
  <c r="CH42" i="4"/>
  <c r="CH34" i="4"/>
  <c r="CH35" i="4"/>
  <c r="CH61" i="4"/>
  <c r="CH53" i="4"/>
  <c r="CH45" i="4"/>
  <c r="CH37" i="4"/>
  <c r="CH29" i="4"/>
  <c r="CH21" i="4"/>
  <c r="CH39" i="4"/>
  <c r="CH63" i="4"/>
  <c r="CH10" i="4"/>
  <c r="BQ73" i="4"/>
  <c r="BQ61" i="4"/>
  <c r="BQ41" i="4"/>
  <c r="BQ33" i="4"/>
  <c r="BQ17" i="4"/>
  <c r="BQ77" i="4"/>
  <c r="BQ65" i="4"/>
  <c r="BQ57" i="4"/>
  <c r="BQ49" i="4"/>
  <c r="BQ37" i="4"/>
  <c r="BQ25" i="4"/>
  <c r="BQ13" i="4"/>
  <c r="BQ81" i="4"/>
  <c r="BQ69" i="4"/>
  <c r="BQ53" i="4"/>
  <c r="BQ45" i="4"/>
  <c r="BQ29" i="4"/>
  <c r="BA69" i="4"/>
  <c r="BA57" i="4"/>
  <c r="BA45" i="4"/>
  <c r="BA29" i="4"/>
  <c r="BA13" i="4"/>
  <c r="BA65" i="4"/>
  <c r="BA53" i="4"/>
  <c r="BA41" i="4"/>
  <c r="BA33" i="4"/>
  <c r="BA17" i="4"/>
  <c r="BA73" i="4"/>
  <c r="BA61" i="4"/>
  <c r="BA49" i="4"/>
  <c r="BA37" i="4"/>
  <c r="BA25" i="4"/>
  <c r="AS13" i="4"/>
  <c r="AS25" i="4"/>
  <c r="AS21" i="4"/>
  <c r="E41" i="4"/>
  <c r="E37" i="4"/>
  <c r="E29" i="4"/>
  <c r="E25" i="4"/>
  <c r="E21" i="4"/>
  <c r="E13" i="4"/>
  <c r="E33" i="4"/>
  <c r="E61" i="4"/>
  <c r="E57" i="4"/>
  <c r="E53" i="4"/>
  <c r="E45" i="4"/>
  <c r="A192" i="3"/>
  <c r="A159" i="3"/>
  <c r="A126" i="3"/>
  <c r="A117" i="3"/>
  <c r="A113" i="3"/>
  <c r="A73" i="3"/>
  <c r="A66" i="3"/>
  <c r="A47" i="3"/>
  <c r="A39" i="3"/>
  <c r="A193" i="3"/>
  <c r="A160" i="3"/>
  <c r="A118" i="3"/>
  <c r="A114" i="3"/>
  <c r="A74" i="3"/>
  <c r="A67" i="3"/>
  <c r="A48" i="3"/>
  <c r="A40" i="3"/>
  <c r="A8" i="3"/>
  <c r="A172" i="1"/>
  <c r="A170" i="1"/>
  <c r="A139" i="1"/>
  <c r="A107" i="1"/>
  <c r="A104" i="1"/>
  <c r="A73" i="1"/>
  <c r="A60" i="1"/>
  <c r="A42" i="1"/>
  <c r="A38" i="1"/>
  <c r="A171" i="1"/>
  <c r="A140" i="1"/>
  <c r="A105" i="1"/>
  <c r="A74" i="1"/>
  <c r="A61" i="1"/>
  <c r="A43" i="1"/>
  <c r="C41" i="5" l="1"/>
  <c r="F41" i="5"/>
  <c r="E40" i="1" s="1"/>
  <c r="E42" i="5"/>
  <c r="D41" i="1" s="1"/>
  <c r="D41" i="5"/>
  <c r="E41" i="5"/>
  <c r="D40" i="1" s="1"/>
  <c r="F42" i="5"/>
  <c r="E41" i="1" s="1"/>
  <c r="B41" i="5"/>
  <c r="A40" i="1" s="1"/>
  <c r="D42" i="5"/>
  <c r="C41" i="1" s="1"/>
  <c r="C42" i="5"/>
  <c r="B41" i="1" s="1"/>
  <c r="B42" i="5"/>
  <c r="A41" i="1" s="1"/>
  <c r="F48" i="6"/>
  <c r="E47" i="3" s="1"/>
  <c r="D48" i="6"/>
  <c r="C39" i="1"/>
  <c r="B39" i="1"/>
  <c r="A39" i="1"/>
  <c r="D39" i="1"/>
  <c r="E39" i="1"/>
  <c r="E36" i="6"/>
  <c r="D35" i="3" s="1"/>
  <c r="E32" i="6"/>
  <c r="D31" i="3" s="1"/>
  <c r="E28" i="6"/>
  <c r="D27" i="3" s="1"/>
  <c r="E21" i="6"/>
  <c r="D20" i="3" s="1"/>
  <c r="D39" i="6"/>
  <c r="C38" i="3" s="1"/>
  <c r="D35" i="6"/>
  <c r="C34" i="3" s="1"/>
  <c r="D31" i="6"/>
  <c r="C30" i="3" s="1"/>
  <c r="D27" i="6"/>
  <c r="C26" i="3" s="1"/>
  <c r="D23" i="6"/>
  <c r="C22" i="3" s="1"/>
  <c r="D19" i="6"/>
  <c r="C18" i="3" s="1"/>
  <c r="D15" i="6"/>
  <c r="C14" i="3" s="1"/>
  <c r="D11" i="6"/>
  <c r="C10" i="3" s="1"/>
  <c r="E18" i="6"/>
  <c r="D17" i="3" s="1"/>
  <c r="C38" i="6"/>
  <c r="B37" i="3" s="1"/>
  <c r="C34" i="6"/>
  <c r="B33" i="3" s="1"/>
  <c r="C30" i="6"/>
  <c r="B29" i="3" s="1"/>
  <c r="C26" i="6"/>
  <c r="B25" i="3" s="1"/>
  <c r="C22" i="6"/>
  <c r="B21" i="3" s="1"/>
  <c r="C18" i="6"/>
  <c r="B17" i="3" s="1"/>
  <c r="C14" i="6"/>
  <c r="B13" i="3" s="1"/>
  <c r="C10" i="6"/>
  <c r="B9" i="3" s="1"/>
  <c r="E11" i="6"/>
  <c r="D10" i="3" s="1"/>
  <c r="F36" i="6"/>
  <c r="E35" i="3" s="1"/>
  <c r="F32" i="6"/>
  <c r="E31" i="3" s="1"/>
  <c r="F28" i="6"/>
  <c r="E27" i="3" s="1"/>
  <c r="F24" i="6"/>
  <c r="E23" i="3" s="1"/>
  <c r="F20" i="6"/>
  <c r="E19" i="3" s="1"/>
  <c r="F16" i="6"/>
  <c r="E15" i="3" s="1"/>
  <c r="F12" i="6"/>
  <c r="E11" i="3" s="1"/>
  <c r="E23" i="6"/>
  <c r="D22" i="3" s="1"/>
  <c r="B27" i="6"/>
  <c r="A26" i="3" s="1"/>
  <c r="B11" i="6"/>
  <c r="A10" i="3" s="1"/>
  <c r="B26" i="6"/>
  <c r="A25" i="3" s="1"/>
  <c r="B10" i="6"/>
  <c r="A9" i="3" s="1"/>
  <c r="B25" i="6"/>
  <c r="A24" i="3" s="1"/>
  <c r="B24" i="6"/>
  <c r="A23" i="3" s="1"/>
  <c r="E39" i="6"/>
  <c r="D38" i="3" s="1"/>
  <c r="E35" i="6"/>
  <c r="D34" i="3" s="1"/>
  <c r="E31" i="6"/>
  <c r="D30" i="3" s="1"/>
  <c r="E27" i="6"/>
  <c r="D26" i="3" s="1"/>
  <c r="E17" i="6"/>
  <c r="D16" i="3" s="1"/>
  <c r="D38" i="6"/>
  <c r="C37" i="3" s="1"/>
  <c r="D34" i="6"/>
  <c r="C33" i="3" s="1"/>
  <c r="D30" i="6"/>
  <c r="C29" i="3" s="1"/>
  <c r="D26" i="6"/>
  <c r="C25" i="3" s="1"/>
  <c r="D22" i="6"/>
  <c r="C21" i="3" s="1"/>
  <c r="D18" i="6"/>
  <c r="C17" i="3" s="1"/>
  <c r="D14" i="6"/>
  <c r="C13" i="3" s="1"/>
  <c r="D10" i="6"/>
  <c r="C9" i="3" s="1"/>
  <c r="E14" i="6"/>
  <c r="D13" i="3" s="1"/>
  <c r="C37" i="6"/>
  <c r="B36" i="3" s="1"/>
  <c r="C33" i="6"/>
  <c r="B32" i="3" s="1"/>
  <c r="C29" i="6"/>
  <c r="B28" i="3" s="1"/>
  <c r="C25" i="6"/>
  <c r="B24" i="3" s="1"/>
  <c r="C21" i="6"/>
  <c r="B20" i="3" s="1"/>
  <c r="C17" i="6"/>
  <c r="B16" i="3" s="1"/>
  <c r="C13" i="6"/>
  <c r="B12" i="3" s="1"/>
  <c r="E24" i="6"/>
  <c r="D23" i="3" s="1"/>
  <c r="F39" i="6"/>
  <c r="E38" i="3" s="1"/>
  <c r="F35" i="6"/>
  <c r="E34" i="3" s="1"/>
  <c r="F31" i="6"/>
  <c r="E30" i="3" s="1"/>
  <c r="F27" i="6"/>
  <c r="E26" i="3" s="1"/>
  <c r="F23" i="6"/>
  <c r="E22" i="3" s="1"/>
  <c r="F19" i="6"/>
  <c r="E18" i="3" s="1"/>
  <c r="F15" i="6"/>
  <c r="E14" i="3" s="1"/>
  <c r="F11" i="6"/>
  <c r="E10" i="3" s="1"/>
  <c r="E19" i="6"/>
  <c r="D18" i="3" s="1"/>
  <c r="B39" i="6"/>
  <c r="A38" i="3" s="1"/>
  <c r="B23" i="6"/>
  <c r="A22" i="3" s="1"/>
  <c r="B38" i="6"/>
  <c r="A37" i="3" s="1"/>
  <c r="B22" i="6"/>
  <c r="A21" i="3" s="1"/>
  <c r="B37" i="6"/>
  <c r="A36" i="3" s="1"/>
  <c r="B21" i="6"/>
  <c r="A20" i="3" s="1"/>
  <c r="B36" i="6"/>
  <c r="A35" i="3" s="1"/>
  <c r="B20" i="6"/>
  <c r="A19" i="3" s="1"/>
  <c r="E38" i="6"/>
  <c r="D37" i="3" s="1"/>
  <c r="E34" i="6"/>
  <c r="D33" i="3" s="1"/>
  <c r="E30" i="6"/>
  <c r="D29" i="3" s="1"/>
  <c r="E26" i="6"/>
  <c r="D25" i="3" s="1"/>
  <c r="E13" i="6"/>
  <c r="D12" i="3" s="1"/>
  <c r="D37" i="6"/>
  <c r="C36" i="3" s="1"/>
  <c r="D33" i="6"/>
  <c r="C32" i="3" s="1"/>
  <c r="D29" i="6"/>
  <c r="C28" i="3" s="1"/>
  <c r="D25" i="6"/>
  <c r="C24" i="3" s="1"/>
  <c r="D21" i="6"/>
  <c r="C20" i="3" s="1"/>
  <c r="D17" i="6"/>
  <c r="C16" i="3" s="1"/>
  <c r="D13" i="6"/>
  <c r="C12" i="3" s="1"/>
  <c r="E10" i="6"/>
  <c r="D9" i="3" s="1"/>
  <c r="C36" i="6"/>
  <c r="B35" i="3" s="1"/>
  <c r="C32" i="6"/>
  <c r="B31" i="3" s="1"/>
  <c r="C28" i="6"/>
  <c r="B27" i="3" s="1"/>
  <c r="C24" i="6"/>
  <c r="B23" i="3" s="1"/>
  <c r="C20" i="6"/>
  <c r="B19" i="3" s="1"/>
  <c r="C16" i="6"/>
  <c r="B15" i="3" s="1"/>
  <c r="C12" i="6"/>
  <c r="B11" i="3" s="1"/>
  <c r="E20" i="6"/>
  <c r="D19" i="3" s="1"/>
  <c r="F38" i="6"/>
  <c r="E37" i="3" s="1"/>
  <c r="F34" i="6"/>
  <c r="E33" i="3" s="1"/>
  <c r="F30" i="6"/>
  <c r="E29" i="3" s="1"/>
  <c r="F26" i="6"/>
  <c r="E25" i="3" s="1"/>
  <c r="F22" i="6"/>
  <c r="E21" i="3" s="1"/>
  <c r="F18" i="6"/>
  <c r="E17" i="3" s="1"/>
  <c r="F14" i="6"/>
  <c r="E13" i="3" s="1"/>
  <c r="F10" i="6"/>
  <c r="E9" i="3" s="1"/>
  <c r="E16" i="6"/>
  <c r="D15" i="3" s="1"/>
  <c r="B35" i="6"/>
  <c r="A34" i="3" s="1"/>
  <c r="B19" i="6"/>
  <c r="A18" i="3" s="1"/>
  <c r="B34" i="6"/>
  <c r="A33" i="3" s="1"/>
  <c r="B18" i="6"/>
  <c r="A17" i="3" s="1"/>
  <c r="B33" i="6"/>
  <c r="A32" i="3" s="1"/>
  <c r="B17" i="6"/>
  <c r="A16" i="3" s="1"/>
  <c r="B32" i="6"/>
  <c r="A31" i="3" s="1"/>
  <c r="B16" i="6"/>
  <c r="A15" i="3" s="1"/>
  <c r="E37" i="6"/>
  <c r="D36" i="3" s="1"/>
  <c r="E33" i="6"/>
  <c r="D32" i="3" s="1"/>
  <c r="E29" i="6"/>
  <c r="D28" i="3" s="1"/>
  <c r="E25" i="6"/>
  <c r="D24" i="3" s="1"/>
  <c r="D36" i="6"/>
  <c r="C35" i="3" s="1"/>
  <c r="D32" i="6"/>
  <c r="C31" i="3" s="1"/>
  <c r="D28" i="6"/>
  <c r="C27" i="3" s="1"/>
  <c r="D24" i="6"/>
  <c r="C23" i="3" s="1"/>
  <c r="D20" i="6"/>
  <c r="C19" i="3" s="1"/>
  <c r="D16" i="6"/>
  <c r="C15" i="3" s="1"/>
  <c r="D12" i="6"/>
  <c r="C11" i="3" s="1"/>
  <c r="E22" i="6"/>
  <c r="D21" i="3" s="1"/>
  <c r="C39" i="6"/>
  <c r="B38" i="3" s="1"/>
  <c r="C35" i="6"/>
  <c r="B34" i="3" s="1"/>
  <c r="C31" i="6"/>
  <c r="B30" i="3" s="1"/>
  <c r="C27" i="6"/>
  <c r="B26" i="3" s="1"/>
  <c r="C23" i="6"/>
  <c r="B22" i="3" s="1"/>
  <c r="C19" i="6"/>
  <c r="B18" i="3" s="1"/>
  <c r="C15" i="6"/>
  <c r="B14" i="3" s="1"/>
  <c r="C11" i="6"/>
  <c r="B10" i="3" s="1"/>
  <c r="E15" i="6"/>
  <c r="D14" i="3" s="1"/>
  <c r="F37" i="6"/>
  <c r="E36" i="3" s="1"/>
  <c r="F33" i="6"/>
  <c r="E32" i="3" s="1"/>
  <c r="F29" i="6"/>
  <c r="E28" i="3" s="1"/>
  <c r="F25" i="6"/>
  <c r="E24" i="3" s="1"/>
  <c r="F21" i="6"/>
  <c r="E20" i="3" s="1"/>
  <c r="F17" i="6"/>
  <c r="E16" i="3" s="1"/>
  <c r="F13" i="6"/>
  <c r="E12" i="3" s="1"/>
  <c r="E12" i="6"/>
  <c r="D11" i="3" s="1"/>
  <c r="B31" i="6"/>
  <c r="A30" i="3" s="1"/>
  <c r="B15" i="6"/>
  <c r="A14" i="3" s="1"/>
  <c r="B30" i="6"/>
  <c r="A29" i="3" s="1"/>
  <c r="B14" i="6"/>
  <c r="A13" i="3" s="1"/>
  <c r="B29" i="6"/>
  <c r="A28" i="3" s="1"/>
  <c r="B13" i="6"/>
  <c r="A12" i="3" s="1"/>
  <c r="B28" i="6"/>
  <c r="A27" i="3" s="1"/>
  <c r="B12" i="6"/>
  <c r="A11" i="3" s="1"/>
  <c r="C37" i="5"/>
  <c r="B36" i="1" s="1"/>
  <c r="C33" i="5"/>
  <c r="B32" i="1" s="1"/>
  <c r="C29" i="5"/>
  <c r="B28" i="1" s="1"/>
  <c r="C25" i="5"/>
  <c r="B24" i="1" s="1"/>
  <c r="C21" i="5"/>
  <c r="B20" i="1" s="1"/>
  <c r="C17" i="5"/>
  <c r="B16" i="1" s="1"/>
  <c r="C13" i="5"/>
  <c r="B12" i="1" s="1"/>
  <c r="F35" i="5"/>
  <c r="E34" i="1" s="1"/>
  <c r="F31" i="5"/>
  <c r="E30" i="1" s="1"/>
  <c r="F27" i="5"/>
  <c r="E26" i="1" s="1"/>
  <c r="F23" i="5"/>
  <c r="E22" i="1" s="1"/>
  <c r="F19" i="5"/>
  <c r="E18" i="1" s="1"/>
  <c r="F15" i="5"/>
  <c r="E14" i="1" s="1"/>
  <c r="F11" i="5"/>
  <c r="E10" i="1" s="1"/>
  <c r="E37" i="5"/>
  <c r="D36" i="1" s="1"/>
  <c r="E33" i="5"/>
  <c r="D32" i="1" s="1"/>
  <c r="E29" i="5"/>
  <c r="D28" i="1" s="1"/>
  <c r="E25" i="5"/>
  <c r="D24" i="1" s="1"/>
  <c r="E21" i="5"/>
  <c r="D20" i="1" s="1"/>
  <c r="E17" i="5"/>
  <c r="D16" i="1" s="1"/>
  <c r="E13" i="5"/>
  <c r="D12" i="1" s="1"/>
  <c r="D25" i="5"/>
  <c r="C24" i="1" s="1"/>
  <c r="D24" i="5"/>
  <c r="C23" i="1" s="1"/>
  <c r="D35" i="5"/>
  <c r="C34" i="1" s="1"/>
  <c r="D19" i="5"/>
  <c r="C18" i="1" s="1"/>
  <c r="D34" i="5"/>
  <c r="C33" i="1" s="1"/>
  <c r="D18" i="5"/>
  <c r="C17" i="1" s="1"/>
  <c r="B36" i="5"/>
  <c r="A35" i="1" s="1"/>
  <c r="B20" i="5"/>
  <c r="A19" i="1" s="1"/>
  <c r="B22" i="5"/>
  <c r="A21" i="1" s="1"/>
  <c r="B13" i="5"/>
  <c r="A12" i="1" s="1"/>
  <c r="B27" i="5"/>
  <c r="A26" i="1" s="1"/>
  <c r="B11" i="5"/>
  <c r="A10" i="1" s="1"/>
  <c r="B18" i="5"/>
  <c r="B17" i="5"/>
  <c r="C36" i="5"/>
  <c r="B35" i="1" s="1"/>
  <c r="C32" i="5"/>
  <c r="B31" i="1" s="1"/>
  <c r="C28" i="5"/>
  <c r="B27" i="1" s="1"/>
  <c r="C24" i="5"/>
  <c r="B23" i="1" s="1"/>
  <c r="C20" i="5"/>
  <c r="B19" i="1" s="1"/>
  <c r="C16" i="5"/>
  <c r="B15" i="1" s="1"/>
  <c r="C12" i="5"/>
  <c r="B11" i="1" s="1"/>
  <c r="F38" i="5"/>
  <c r="E37" i="1" s="1"/>
  <c r="F34" i="5"/>
  <c r="E33" i="1" s="1"/>
  <c r="F30" i="5"/>
  <c r="E29" i="1" s="1"/>
  <c r="F26" i="5"/>
  <c r="E25" i="1" s="1"/>
  <c r="F22" i="5"/>
  <c r="E21" i="1" s="1"/>
  <c r="F18" i="5"/>
  <c r="E17" i="1" s="1"/>
  <c r="F14" i="5"/>
  <c r="E13" i="1" s="1"/>
  <c r="F10" i="5"/>
  <c r="E9" i="1" s="1"/>
  <c r="E36" i="5"/>
  <c r="D35" i="1" s="1"/>
  <c r="E32" i="5"/>
  <c r="D31" i="1" s="1"/>
  <c r="E28" i="5"/>
  <c r="D27" i="1" s="1"/>
  <c r="E24" i="5"/>
  <c r="D23" i="1" s="1"/>
  <c r="E20" i="5"/>
  <c r="D19" i="1" s="1"/>
  <c r="E16" i="5"/>
  <c r="D15" i="1" s="1"/>
  <c r="E12" i="5"/>
  <c r="D11" i="1" s="1"/>
  <c r="D37" i="5"/>
  <c r="C36" i="1" s="1"/>
  <c r="D21" i="5"/>
  <c r="C20" i="1" s="1"/>
  <c r="D36" i="5"/>
  <c r="C35" i="1" s="1"/>
  <c r="D20" i="5"/>
  <c r="C19" i="1" s="1"/>
  <c r="D31" i="5"/>
  <c r="C30" i="1" s="1"/>
  <c r="D15" i="5"/>
  <c r="C14" i="1" s="1"/>
  <c r="D30" i="5"/>
  <c r="C29" i="1" s="1"/>
  <c r="D14" i="5"/>
  <c r="C13" i="1" s="1"/>
  <c r="B32" i="5"/>
  <c r="A31" i="1" s="1"/>
  <c r="B16" i="5"/>
  <c r="A15" i="1" s="1"/>
  <c r="B14" i="5"/>
  <c r="A13" i="1" s="1"/>
  <c r="B23" i="5"/>
  <c r="A22" i="1" s="1"/>
  <c r="B38" i="5"/>
  <c r="A37" i="1" s="1"/>
  <c r="B10" i="5"/>
  <c r="A9" i="1" s="1"/>
  <c r="C35" i="5"/>
  <c r="B34" i="1" s="1"/>
  <c r="C31" i="5"/>
  <c r="B30" i="1" s="1"/>
  <c r="C27" i="5"/>
  <c r="B26" i="1" s="1"/>
  <c r="C23" i="5"/>
  <c r="B22" i="1" s="1"/>
  <c r="C19" i="5"/>
  <c r="B18" i="1" s="1"/>
  <c r="C15" i="5"/>
  <c r="B14" i="1" s="1"/>
  <c r="C11" i="5"/>
  <c r="B10" i="1" s="1"/>
  <c r="F37" i="5"/>
  <c r="E36" i="1" s="1"/>
  <c r="F33" i="5"/>
  <c r="E32" i="1" s="1"/>
  <c r="F29" i="5"/>
  <c r="E28" i="1" s="1"/>
  <c r="F25" i="5"/>
  <c r="E24" i="1" s="1"/>
  <c r="F21" i="5"/>
  <c r="E20" i="1" s="1"/>
  <c r="F17" i="5"/>
  <c r="E16" i="1" s="1"/>
  <c r="F13" i="5"/>
  <c r="E12" i="1" s="1"/>
  <c r="E35" i="5"/>
  <c r="D34" i="1" s="1"/>
  <c r="E31" i="5"/>
  <c r="D30" i="1" s="1"/>
  <c r="E27" i="5"/>
  <c r="D26" i="1" s="1"/>
  <c r="E23" i="5"/>
  <c r="D22" i="1" s="1"/>
  <c r="E19" i="5"/>
  <c r="D18" i="1" s="1"/>
  <c r="E15" i="5"/>
  <c r="D14" i="1" s="1"/>
  <c r="E11" i="5"/>
  <c r="D10" i="1" s="1"/>
  <c r="D33" i="5"/>
  <c r="C32" i="1" s="1"/>
  <c r="D17" i="5"/>
  <c r="C16" i="1" s="1"/>
  <c r="D32" i="5"/>
  <c r="C31" i="1" s="1"/>
  <c r="D16" i="5"/>
  <c r="C15" i="1" s="1"/>
  <c r="D27" i="5"/>
  <c r="C26" i="1" s="1"/>
  <c r="D11" i="5"/>
  <c r="C10" i="1" s="1"/>
  <c r="D26" i="5"/>
  <c r="C25" i="1" s="1"/>
  <c r="D10" i="5"/>
  <c r="C9" i="1" s="1"/>
  <c r="B28" i="5"/>
  <c r="A27" i="1" s="1"/>
  <c r="B12" i="5"/>
  <c r="A11" i="1" s="1"/>
  <c r="B29" i="5"/>
  <c r="A28" i="1" s="1"/>
  <c r="B35" i="5"/>
  <c r="A34" i="1" s="1"/>
  <c r="B19" i="5"/>
  <c r="A18" i="1" s="1"/>
  <c r="B34" i="5"/>
  <c r="A33" i="1" s="1"/>
  <c r="B37" i="5"/>
  <c r="A36" i="1" s="1"/>
  <c r="C38" i="5"/>
  <c r="B37" i="1" s="1"/>
  <c r="C34" i="5"/>
  <c r="B33" i="1" s="1"/>
  <c r="C30" i="5"/>
  <c r="B29" i="1" s="1"/>
  <c r="C26" i="5"/>
  <c r="B25" i="1" s="1"/>
  <c r="C22" i="5"/>
  <c r="B21" i="1" s="1"/>
  <c r="C18" i="5"/>
  <c r="B17" i="1" s="1"/>
  <c r="C14" i="5"/>
  <c r="B13" i="1" s="1"/>
  <c r="C10" i="5"/>
  <c r="B9" i="1" s="1"/>
  <c r="F36" i="5"/>
  <c r="E35" i="1" s="1"/>
  <c r="F32" i="5"/>
  <c r="E31" i="1" s="1"/>
  <c r="F28" i="5"/>
  <c r="E27" i="1" s="1"/>
  <c r="F24" i="5"/>
  <c r="E23" i="1" s="1"/>
  <c r="F20" i="5"/>
  <c r="E19" i="1" s="1"/>
  <c r="F16" i="5"/>
  <c r="E15" i="1" s="1"/>
  <c r="F12" i="5"/>
  <c r="E11" i="1" s="1"/>
  <c r="E38" i="5"/>
  <c r="D37" i="1" s="1"/>
  <c r="E34" i="5"/>
  <c r="D33" i="1" s="1"/>
  <c r="E30" i="5"/>
  <c r="D29" i="1" s="1"/>
  <c r="E26" i="5"/>
  <c r="D25" i="1" s="1"/>
  <c r="E22" i="5"/>
  <c r="D21" i="1" s="1"/>
  <c r="E18" i="5"/>
  <c r="D17" i="1" s="1"/>
  <c r="E14" i="5"/>
  <c r="D13" i="1" s="1"/>
  <c r="E10" i="5"/>
  <c r="D9" i="1" s="1"/>
  <c r="D29" i="5"/>
  <c r="C28" i="1" s="1"/>
  <c r="D13" i="5"/>
  <c r="C12" i="1" s="1"/>
  <c r="D28" i="5"/>
  <c r="C27" i="1" s="1"/>
  <c r="D12" i="5"/>
  <c r="C11" i="1" s="1"/>
  <c r="D23" i="5"/>
  <c r="C22" i="1" s="1"/>
  <c r="D38" i="5"/>
  <c r="C37" i="1" s="1"/>
  <c r="D22" i="5"/>
  <c r="C21" i="1" s="1"/>
  <c r="B33" i="5"/>
  <c r="A32" i="1" s="1"/>
  <c r="B24" i="5"/>
  <c r="A23" i="1" s="1"/>
  <c r="B30" i="5"/>
  <c r="A29" i="1" s="1"/>
  <c r="B21" i="5"/>
  <c r="A20" i="1" s="1"/>
  <c r="B31" i="5"/>
  <c r="A30" i="1" s="1"/>
  <c r="B15" i="5"/>
  <c r="A14" i="1" s="1"/>
  <c r="B26" i="5"/>
  <c r="A25" i="1" s="1"/>
  <c r="B25" i="5"/>
  <c r="A24" i="1" s="1"/>
  <c r="B107" i="5"/>
  <c r="A106" i="1" s="1"/>
  <c r="C70" i="5"/>
  <c r="B69" i="1" s="1"/>
  <c r="C66" i="5"/>
  <c r="B65" i="1" s="1"/>
  <c r="F70" i="5"/>
  <c r="E69" i="1" s="1"/>
  <c r="F66" i="5"/>
  <c r="E65" i="1" s="1"/>
  <c r="E70" i="5"/>
  <c r="D69" i="1" s="1"/>
  <c r="E66" i="5"/>
  <c r="D65" i="1" s="1"/>
  <c r="D71" i="5"/>
  <c r="C70" i="1" s="1"/>
  <c r="D66" i="5"/>
  <c r="C65" i="1" s="1"/>
  <c r="D65" i="5"/>
  <c r="C64" i="1" s="1"/>
  <c r="B65" i="5"/>
  <c r="A64" i="1" s="1"/>
  <c r="B66" i="5"/>
  <c r="A65" i="1" s="1"/>
  <c r="C73" i="5"/>
  <c r="B72" i="1" s="1"/>
  <c r="C69" i="5"/>
  <c r="B68" i="1" s="1"/>
  <c r="C65" i="5"/>
  <c r="B64" i="1" s="1"/>
  <c r="F73" i="5"/>
  <c r="E72" i="1" s="1"/>
  <c r="F69" i="5"/>
  <c r="E68" i="1" s="1"/>
  <c r="F65" i="5"/>
  <c r="E64" i="1" s="1"/>
  <c r="E73" i="5"/>
  <c r="D72" i="1" s="1"/>
  <c r="E69" i="5"/>
  <c r="D68" i="1" s="1"/>
  <c r="E65" i="5"/>
  <c r="D64" i="1" s="1"/>
  <c r="D72" i="5"/>
  <c r="C71" i="1" s="1"/>
  <c r="D67" i="5"/>
  <c r="C66" i="1" s="1"/>
  <c r="B70" i="5"/>
  <c r="A69" i="1" s="1"/>
  <c r="B72" i="5"/>
  <c r="A71" i="1" s="1"/>
  <c r="B71" i="5"/>
  <c r="A70" i="1" s="1"/>
  <c r="C72" i="5"/>
  <c r="B71" i="1" s="1"/>
  <c r="C68" i="5"/>
  <c r="B67" i="1" s="1"/>
  <c r="C64" i="5"/>
  <c r="B63" i="1" s="1"/>
  <c r="F72" i="5"/>
  <c r="E71" i="1" s="1"/>
  <c r="F68" i="5"/>
  <c r="E67" i="1" s="1"/>
  <c r="F64" i="5"/>
  <c r="E63" i="1" s="1"/>
  <c r="E72" i="5"/>
  <c r="D71" i="1" s="1"/>
  <c r="E68" i="5"/>
  <c r="D67" i="1" s="1"/>
  <c r="E64" i="5"/>
  <c r="D63" i="1" s="1"/>
  <c r="D68" i="5"/>
  <c r="C67" i="1" s="1"/>
  <c r="D63" i="5"/>
  <c r="C62" i="1" s="1"/>
  <c r="D73" i="5"/>
  <c r="C72" i="1" s="1"/>
  <c r="B73" i="5"/>
  <c r="A72" i="1" s="1"/>
  <c r="B68" i="5"/>
  <c r="A67" i="1" s="1"/>
  <c r="B67" i="5"/>
  <c r="A66" i="1" s="1"/>
  <c r="C71" i="5"/>
  <c r="B70" i="1" s="1"/>
  <c r="C67" i="5"/>
  <c r="B66" i="1" s="1"/>
  <c r="C63" i="5"/>
  <c r="B62" i="1" s="1"/>
  <c r="F71" i="5"/>
  <c r="E70" i="1" s="1"/>
  <c r="F67" i="5"/>
  <c r="E66" i="1" s="1"/>
  <c r="F63" i="5"/>
  <c r="E62" i="1" s="1"/>
  <c r="E71" i="5"/>
  <c r="D70" i="1" s="1"/>
  <c r="E67" i="5"/>
  <c r="D66" i="1" s="1"/>
  <c r="E63" i="5"/>
  <c r="D62" i="1" s="1"/>
  <c r="D64" i="5"/>
  <c r="C63" i="1" s="1"/>
  <c r="D70" i="5"/>
  <c r="C69" i="1" s="1"/>
  <c r="D69" i="5"/>
  <c r="C68" i="1" s="1"/>
  <c r="B69" i="5"/>
  <c r="A68" i="1" s="1"/>
  <c r="B64" i="5"/>
  <c r="A63" i="1" s="1"/>
  <c r="B63" i="5"/>
  <c r="A62" i="1" s="1"/>
  <c r="C57" i="5"/>
  <c r="B56" i="1" s="1"/>
  <c r="C53" i="5"/>
  <c r="B52" i="1" s="1"/>
  <c r="C49" i="5"/>
  <c r="B48" i="1" s="1"/>
  <c r="C60" i="5"/>
  <c r="B59" i="1" s="1"/>
  <c r="C56" i="5"/>
  <c r="B55" i="1" s="1"/>
  <c r="C52" i="5"/>
  <c r="B51" i="1" s="1"/>
  <c r="C48" i="5"/>
  <c r="B47" i="1" s="1"/>
  <c r="C59" i="5"/>
  <c r="B58" i="1" s="1"/>
  <c r="C55" i="5"/>
  <c r="B54" i="1" s="1"/>
  <c r="C51" i="5"/>
  <c r="B50" i="1" s="1"/>
  <c r="C47" i="5"/>
  <c r="B46" i="1" s="1"/>
  <c r="F60" i="5"/>
  <c r="E59" i="1" s="1"/>
  <c r="F56" i="5"/>
  <c r="E55" i="1" s="1"/>
  <c r="F52" i="5"/>
  <c r="E51" i="1" s="1"/>
  <c r="F48" i="5"/>
  <c r="E47" i="1" s="1"/>
  <c r="E57" i="5"/>
  <c r="D56" i="1" s="1"/>
  <c r="E53" i="5"/>
  <c r="D52" i="1" s="1"/>
  <c r="E49" i="5"/>
  <c r="D48" i="1" s="1"/>
  <c r="E45" i="5"/>
  <c r="D44" i="1" s="1"/>
  <c r="D51" i="5"/>
  <c r="C50" i="1" s="1"/>
  <c r="D50" i="5"/>
  <c r="C49" i="1" s="1"/>
  <c r="D49" i="5"/>
  <c r="C48" i="1" s="1"/>
  <c r="D52" i="5"/>
  <c r="C51" i="1" s="1"/>
  <c r="B60" i="5"/>
  <c r="A59" i="1" s="1"/>
  <c r="B51" i="5"/>
  <c r="A50" i="1" s="1"/>
  <c r="B54" i="5"/>
  <c r="A53" i="1" s="1"/>
  <c r="C58" i="5"/>
  <c r="B57" i="1" s="1"/>
  <c r="C54" i="5"/>
  <c r="B53" i="1" s="1"/>
  <c r="C50" i="5"/>
  <c r="B49" i="1" s="1"/>
  <c r="C46" i="5"/>
  <c r="B45" i="1" s="1"/>
  <c r="F59" i="5"/>
  <c r="E58" i="1" s="1"/>
  <c r="F55" i="5"/>
  <c r="E54" i="1" s="1"/>
  <c r="F51" i="5"/>
  <c r="E50" i="1" s="1"/>
  <c r="F47" i="5"/>
  <c r="E46" i="1" s="1"/>
  <c r="E60" i="5"/>
  <c r="D59" i="1" s="1"/>
  <c r="E56" i="5"/>
  <c r="D55" i="1" s="1"/>
  <c r="E52" i="5"/>
  <c r="D51" i="1" s="1"/>
  <c r="E48" i="5"/>
  <c r="D47" i="1" s="1"/>
  <c r="D47" i="5"/>
  <c r="C46" i="1" s="1"/>
  <c r="D46" i="5"/>
  <c r="C45" i="1" s="1"/>
  <c r="D45" i="5"/>
  <c r="C44" i="1" s="1"/>
  <c r="D48" i="5"/>
  <c r="C47" i="1" s="1"/>
  <c r="B56" i="5"/>
  <c r="A55" i="1" s="1"/>
  <c r="B45" i="5"/>
  <c r="A44" i="1" s="1"/>
  <c r="B47" i="5"/>
  <c r="A46" i="1" s="1"/>
  <c r="B50" i="5"/>
  <c r="A49" i="1" s="1"/>
  <c r="F53" i="5"/>
  <c r="E52" i="1" s="1"/>
  <c r="F45" i="5"/>
  <c r="E44" i="1" s="1"/>
  <c r="E55" i="5"/>
  <c r="D54" i="1" s="1"/>
  <c r="E47" i="5"/>
  <c r="D46" i="1" s="1"/>
  <c r="D55" i="5"/>
  <c r="C54" i="1" s="1"/>
  <c r="D53" i="5"/>
  <c r="C52" i="1" s="1"/>
  <c r="B57" i="5"/>
  <c r="B59" i="5"/>
  <c r="B46" i="5"/>
  <c r="A45" i="1" s="1"/>
  <c r="F58" i="5"/>
  <c r="E57" i="1" s="1"/>
  <c r="F50" i="5"/>
  <c r="E49" i="1" s="1"/>
  <c r="E54" i="5"/>
  <c r="D53" i="1" s="1"/>
  <c r="E46" i="5"/>
  <c r="D45" i="1" s="1"/>
  <c r="D58" i="5"/>
  <c r="C57" i="1" s="1"/>
  <c r="D60" i="5"/>
  <c r="C59" i="1" s="1"/>
  <c r="B52" i="5"/>
  <c r="A51" i="1" s="1"/>
  <c r="B55" i="5"/>
  <c r="A54" i="1" s="1"/>
  <c r="B53" i="5"/>
  <c r="A52" i="1" s="1"/>
  <c r="F57" i="5"/>
  <c r="E56" i="1" s="1"/>
  <c r="F49" i="5"/>
  <c r="E48" i="1" s="1"/>
  <c r="E59" i="5"/>
  <c r="D58" i="1" s="1"/>
  <c r="E51" i="5"/>
  <c r="D50" i="1" s="1"/>
  <c r="D54" i="5"/>
  <c r="C53" i="1" s="1"/>
  <c r="D56" i="5"/>
  <c r="C55" i="1" s="1"/>
  <c r="B48" i="5"/>
  <c r="A47" i="1" s="1"/>
  <c r="B49" i="5"/>
  <c r="A48" i="1" s="1"/>
  <c r="C45" i="5"/>
  <c r="B44" i="1" s="1"/>
  <c r="F54" i="5"/>
  <c r="E53" i="1" s="1"/>
  <c r="F46" i="5"/>
  <c r="E45" i="1" s="1"/>
  <c r="E58" i="5"/>
  <c r="D57" i="1" s="1"/>
  <c r="E50" i="5"/>
  <c r="D49" i="1" s="1"/>
  <c r="D59" i="5"/>
  <c r="C58" i="1" s="1"/>
  <c r="D57" i="5"/>
  <c r="C56" i="1" s="1"/>
  <c r="B58" i="5"/>
  <c r="A57" i="1" s="1"/>
  <c r="C170" i="5"/>
  <c r="B169" i="1" s="1"/>
  <c r="C166" i="5"/>
  <c r="B165" i="1" s="1"/>
  <c r="C162" i="5"/>
  <c r="B161" i="1" s="1"/>
  <c r="C167" i="5"/>
  <c r="B166" i="1" s="1"/>
  <c r="C161" i="5"/>
  <c r="B160" i="1" s="1"/>
  <c r="C157" i="5"/>
  <c r="B156" i="1" s="1"/>
  <c r="C153" i="5"/>
  <c r="B152" i="1" s="1"/>
  <c r="C149" i="5"/>
  <c r="B148" i="1" s="1"/>
  <c r="C145" i="5"/>
  <c r="B144" i="1" s="1"/>
  <c r="F167" i="5"/>
  <c r="E166" i="1" s="1"/>
  <c r="F163" i="5"/>
  <c r="E162" i="1" s="1"/>
  <c r="F159" i="5"/>
  <c r="E158" i="1" s="1"/>
  <c r="F155" i="5"/>
  <c r="E154" i="1" s="1"/>
  <c r="F151" i="5"/>
  <c r="E150" i="1" s="1"/>
  <c r="F147" i="5"/>
  <c r="E146" i="1" s="1"/>
  <c r="F143" i="5"/>
  <c r="E142" i="1" s="1"/>
  <c r="E169" i="5"/>
  <c r="D168" i="1" s="1"/>
  <c r="E165" i="5"/>
  <c r="D164" i="1" s="1"/>
  <c r="E161" i="5"/>
  <c r="D160" i="1" s="1"/>
  <c r="E157" i="5"/>
  <c r="D156" i="1" s="1"/>
  <c r="E153" i="5"/>
  <c r="D152" i="1" s="1"/>
  <c r="E149" i="5"/>
  <c r="D148" i="1" s="1"/>
  <c r="E145" i="5"/>
  <c r="D144" i="1" s="1"/>
  <c r="D156" i="5"/>
  <c r="C155" i="1" s="1"/>
  <c r="D167" i="5"/>
  <c r="C166" i="1" s="1"/>
  <c r="D151" i="5"/>
  <c r="C150" i="1" s="1"/>
  <c r="D166" i="5"/>
  <c r="C165" i="1" s="1"/>
  <c r="D150" i="5"/>
  <c r="C149" i="1" s="1"/>
  <c r="D165" i="5"/>
  <c r="C164" i="1" s="1"/>
  <c r="D149" i="5"/>
  <c r="C148" i="1" s="1"/>
  <c r="B166" i="5"/>
  <c r="A165" i="1" s="1"/>
  <c r="B150" i="5"/>
  <c r="A149" i="1" s="1"/>
  <c r="B165" i="5"/>
  <c r="A164" i="1" s="1"/>
  <c r="B149" i="5"/>
  <c r="A148" i="1" s="1"/>
  <c r="B164" i="5"/>
  <c r="A163" i="1" s="1"/>
  <c r="B148" i="5"/>
  <c r="A147" i="1" s="1"/>
  <c r="B159" i="5"/>
  <c r="A158" i="1" s="1"/>
  <c r="B143" i="5"/>
  <c r="A142" i="1" s="1"/>
  <c r="C165" i="5"/>
  <c r="B164" i="1" s="1"/>
  <c r="C160" i="5"/>
  <c r="B159" i="1" s="1"/>
  <c r="C156" i="5"/>
  <c r="B155" i="1" s="1"/>
  <c r="C152" i="5"/>
  <c r="B151" i="1" s="1"/>
  <c r="C148" i="5"/>
  <c r="B147" i="1" s="1"/>
  <c r="C144" i="5"/>
  <c r="B143" i="1" s="1"/>
  <c r="F170" i="5"/>
  <c r="E169" i="1" s="1"/>
  <c r="F166" i="5"/>
  <c r="E165" i="1" s="1"/>
  <c r="F162" i="5"/>
  <c r="E161" i="1" s="1"/>
  <c r="F158" i="5"/>
  <c r="E157" i="1" s="1"/>
  <c r="F154" i="5"/>
  <c r="E153" i="1" s="1"/>
  <c r="F150" i="5"/>
  <c r="E149" i="1" s="1"/>
  <c r="F146" i="5"/>
  <c r="E145" i="1" s="1"/>
  <c r="F142" i="5"/>
  <c r="E141" i="1" s="1"/>
  <c r="E168" i="5"/>
  <c r="D167" i="1" s="1"/>
  <c r="E164" i="5"/>
  <c r="D163" i="1" s="1"/>
  <c r="E160" i="5"/>
  <c r="D159" i="1" s="1"/>
  <c r="E156" i="5"/>
  <c r="D155" i="1" s="1"/>
  <c r="E152" i="5"/>
  <c r="D151" i="1" s="1"/>
  <c r="E148" i="5"/>
  <c r="D147" i="1" s="1"/>
  <c r="E144" i="5"/>
  <c r="D143" i="1" s="1"/>
  <c r="D168" i="5"/>
  <c r="C167" i="1" s="1"/>
  <c r="D152" i="5"/>
  <c r="C151" i="1" s="1"/>
  <c r="D163" i="5"/>
  <c r="C162" i="1" s="1"/>
  <c r="D147" i="5"/>
  <c r="C146" i="1" s="1"/>
  <c r="D162" i="5"/>
  <c r="C161" i="1" s="1"/>
  <c r="D146" i="5"/>
  <c r="C145" i="1" s="1"/>
  <c r="D161" i="5"/>
  <c r="C160" i="1" s="1"/>
  <c r="D145" i="5"/>
  <c r="C144" i="1" s="1"/>
  <c r="B162" i="5"/>
  <c r="A161" i="1" s="1"/>
  <c r="B146" i="5"/>
  <c r="A145" i="1" s="1"/>
  <c r="B161" i="5"/>
  <c r="A160" i="1" s="1"/>
  <c r="B145" i="5"/>
  <c r="A144" i="1" s="1"/>
  <c r="B160" i="5"/>
  <c r="A159" i="1" s="1"/>
  <c r="B144" i="5"/>
  <c r="A143" i="1" s="1"/>
  <c r="B155" i="5"/>
  <c r="C169" i="5"/>
  <c r="B168" i="1" s="1"/>
  <c r="C164" i="5"/>
  <c r="B163" i="1" s="1"/>
  <c r="C159" i="5"/>
  <c r="B158" i="1" s="1"/>
  <c r="C155" i="5"/>
  <c r="B154" i="1" s="1"/>
  <c r="C151" i="5"/>
  <c r="B150" i="1" s="1"/>
  <c r="C147" i="5"/>
  <c r="B146" i="1" s="1"/>
  <c r="C143" i="5"/>
  <c r="B142" i="1" s="1"/>
  <c r="F169" i="5"/>
  <c r="E168" i="1" s="1"/>
  <c r="F165" i="5"/>
  <c r="E164" i="1" s="1"/>
  <c r="F161" i="5"/>
  <c r="E160" i="1" s="1"/>
  <c r="F157" i="5"/>
  <c r="E156" i="1" s="1"/>
  <c r="F153" i="5"/>
  <c r="E152" i="1" s="1"/>
  <c r="F149" i="5"/>
  <c r="E148" i="1" s="1"/>
  <c r="F145" i="5"/>
  <c r="E144" i="1" s="1"/>
  <c r="E167" i="5"/>
  <c r="D166" i="1" s="1"/>
  <c r="E163" i="5"/>
  <c r="D162" i="1" s="1"/>
  <c r="E159" i="5"/>
  <c r="D158" i="1" s="1"/>
  <c r="E155" i="5"/>
  <c r="D154" i="1" s="1"/>
  <c r="E151" i="5"/>
  <c r="D150" i="1" s="1"/>
  <c r="E147" i="5"/>
  <c r="D146" i="1" s="1"/>
  <c r="E143" i="5"/>
  <c r="D142" i="1" s="1"/>
  <c r="D164" i="5"/>
  <c r="C163" i="1" s="1"/>
  <c r="D148" i="5"/>
  <c r="C147" i="1" s="1"/>
  <c r="D159" i="5"/>
  <c r="C158" i="1" s="1"/>
  <c r="D143" i="5"/>
  <c r="C142" i="1" s="1"/>
  <c r="D158" i="5"/>
  <c r="C157" i="1" s="1"/>
  <c r="D142" i="5"/>
  <c r="C141" i="1" s="1"/>
  <c r="D157" i="5"/>
  <c r="C156" i="1" s="1"/>
  <c r="B158" i="5"/>
  <c r="A157" i="1" s="1"/>
  <c r="B142" i="5"/>
  <c r="A141" i="1" s="1"/>
  <c r="B157" i="5"/>
  <c r="A156" i="1" s="1"/>
  <c r="B156" i="5"/>
  <c r="A155" i="1" s="1"/>
  <c r="B167" i="5"/>
  <c r="A166" i="1" s="1"/>
  <c r="B151" i="5"/>
  <c r="A150" i="1" s="1"/>
  <c r="C168" i="5"/>
  <c r="B167" i="1" s="1"/>
  <c r="C163" i="5"/>
  <c r="B162" i="1" s="1"/>
  <c r="C158" i="5"/>
  <c r="B157" i="1" s="1"/>
  <c r="C154" i="5"/>
  <c r="B153" i="1" s="1"/>
  <c r="C150" i="5"/>
  <c r="B149" i="1" s="1"/>
  <c r="C146" i="5"/>
  <c r="B145" i="1" s="1"/>
  <c r="C142" i="5"/>
  <c r="B141" i="1" s="1"/>
  <c r="F168" i="5"/>
  <c r="E167" i="1" s="1"/>
  <c r="F164" i="5"/>
  <c r="E163" i="1" s="1"/>
  <c r="F160" i="5"/>
  <c r="E159" i="1" s="1"/>
  <c r="F156" i="5"/>
  <c r="E155" i="1" s="1"/>
  <c r="F152" i="5"/>
  <c r="E151" i="1" s="1"/>
  <c r="F148" i="5"/>
  <c r="E147" i="1" s="1"/>
  <c r="F144" i="5"/>
  <c r="E143" i="1" s="1"/>
  <c r="E170" i="5"/>
  <c r="D169" i="1" s="1"/>
  <c r="E166" i="5"/>
  <c r="D165" i="1" s="1"/>
  <c r="E162" i="5"/>
  <c r="D161" i="1" s="1"/>
  <c r="E158" i="5"/>
  <c r="D157" i="1" s="1"/>
  <c r="E154" i="5"/>
  <c r="D153" i="1" s="1"/>
  <c r="E150" i="5"/>
  <c r="D149" i="1" s="1"/>
  <c r="E146" i="5"/>
  <c r="D145" i="1" s="1"/>
  <c r="E142" i="5"/>
  <c r="D141" i="1" s="1"/>
  <c r="D160" i="5"/>
  <c r="C159" i="1" s="1"/>
  <c r="D144" i="5"/>
  <c r="C143" i="1" s="1"/>
  <c r="D155" i="5"/>
  <c r="C154" i="1" s="1"/>
  <c r="D170" i="5"/>
  <c r="C169" i="1" s="1"/>
  <c r="D154" i="5"/>
  <c r="C153" i="1" s="1"/>
  <c r="D169" i="5"/>
  <c r="C168" i="1" s="1"/>
  <c r="D153" i="5"/>
  <c r="C152" i="1" s="1"/>
  <c r="B170" i="5"/>
  <c r="A169" i="1" s="1"/>
  <c r="B154" i="5"/>
  <c r="A153" i="1" s="1"/>
  <c r="B169" i="5"/>
  <c r="A168" i="1" s="1"/>
  <c r="B153" i="5"/>
  <c r="A152" i="1" s="1"/>
  <c r="B168" i="5"/>
  <c r="A167" i="1" s="1"/>
  <c r="B152" i="5"/>
  <c r="A151" i="1" s="1"/>
  <c r="B163" i="5"/>
  <c r="A162" i="1" s="1"/>
  <c r="B147" i="5"/>
  <c r="A146" i="1" s="1"/>
  <c r="E107" i="5"/>
  <c r="D106" i="1" s="1"/>
  <c r="C139" i="5"/>
  <c r="B138" i="1" s="1"/>
  <c r="C135" i="5"/>
  <c r="B134" i="1" s="1"/>
  <c r="C131" i="5"/>
  <c r="B130" i="1" s="1"/>
  <c r="C127" i="5"/>
  <c r="B126" i="1" s="1"/>
  <c r="C123" i="5"/>
  <c r="B122" i="1" s="1"/>
  <c r="C119" i="5"/>
  <c r="B118" i="1" s="1"/>
  <c r="C115" i="5"/>
  <c r="B114" i="1" s="1"/>
  <c r="C111" i="5"/>
  <c r="B110" i="1" s="1"/>
  <c r="F138" i="5"/>
  <c r="E137" i="1" s="1"/>
  <c r="F134" i="5"/>
  <c r="E133" i="1" s="1"/>
  <c r="F130" i="5"/>
  <c r="E129" i="1" s="1"/>
  <c r="F126" i="5"/>
  <c r="E125" i="1" s="1"/>
  <c r="F122" i="5"/>
  <c r="E121" i="1" s="1"/>
  <c r="F118" i="5"/>
  <c r="E117" i="1" s="1"/>
  <c r="F114" i="5"/>
  <c r="E113" i="1" s="1"/>
  <c r="F110" i="5"/>
  <c r="E109" i="1" s="1"/>
  <c r="E137" i="5"/>
  <c r="D136" i="1" s="1"/>
  <c r="E133" i="5"/>
  <c r="D132" i="1" s="1"/>
  <c r="E129" i="5"/>
  <c r="D128" i="1" s="1"/>
  <c r="E125" i="5"/>
  <c r="D124" i="1" s="1"/>
  <c r="E121" i="5"/>
  <c r="D120" i="1" s="1"/>
  <c r="E117" i="5"/>
  <c r="D116" i="1" s="1"/>
  <c r="E113" i="5"/>
  <c r="D112" i="1" s="1"/>
  <c r="D127" i="5"/>
  <c r="C126" i="1" s="1"/>
  <c r="D111" i="5"/>
  <c r="C110" i="1" s="1"/>
  <c r="D126" i="5"/>
  <c r="C125" i="1" s="1"/>
  <c r="D110" i="5"/>
  <c r="C109" i="1" s="1"/>
  <c r="D125" i="5"/>
  <c r="C124" i="1" s="1"/>
  <c r="D124" i="5"/>
  <c r="C123" i="1" s="1"/>
  <c r="B137" i="5"/>
  <c r="A136" i="1" s="1"/>
  <c r="B121" i="5"/>
  <c r="A120" i="1" s="1"/>
  <c r="B136" i="5"/>
  <c r="A135" i="1" s="1"/>
  <c r="B120" i="5"/>
  <c r="A119" i="1" s="1"/>
  <c r="B135" i="5"/>
  <c r="A134" i="1" s="1"/>
  <c r="B119" i="5"/>
  <c r="A118" i="1" s="1"/>
  <c r="B134" i="5"/>
  <c r="A133" i="1" s="1"/>
  <c r="B118" i="5"/>
  <c r="A117" i="1" s="1"/>
  <c r="C138" i="5"/>
  <c r="B137" i="1" s="1"/>
  <c r="C134" i="5"/>
  <c r="B133" i="1" s="1"/>
  <c r="C130" i="5"/>
  <c r="B129" i="1" s="1"/>
  <c r="C126" i="5"/>
  <c r="B125" i="1" s="1"/>
  <c r="C122" i="5"/>
  <c r="B121" i="1" s="1"/>
  <c r="C118" i="5"/>
  <c r="B117" i="1" s="1"/>
  <c r="C114" i="5"/>
  <c r="B113" i="1" s="1"/>
  <c r="C110" i="5"/>
  <c r="B109" i="1" s="1"/>
  <c r="F137" i="5"/>
  <c r="E136" i="1" s="1"/>
  <c r="F133" i="5"/>
  <c r="E132" i="1" s="1"/>
  <c r="F129" i="5"/>
  <c r="E128" i="1" s="1"/>
  <c r="F125" i="5"/>
  <c r="E124" i="1" s="1"/>
  <c r="F121" i="5"/>
  <c r="E120" i="1" s="1"/>
  <c r="F117" i="5"/>
  <c r="E116" i="1" s="1"/>
  <c r="F113" i="5"/>
  <c r="E112" i="1" s="1"/>
  <c r="E136" i="5"/>
  <c r="D135" i="1" s="1"/>
  <c r="E132" i="5"/>
  <c r="D131" i="1" s="1"/>
  <c r="E128" i="5"/>
  <c r="D127" i="1" s="1"/>
  <c r="E124" i="5"/>
  <c r="D123" i="1" s="1"/>
  <c r="E120" i="5"/>
  <c r="D119" i="1" s="1"/>
  <c r="E116" i="5"/>
  <c r="D115" i="1" s="1"/>
  <c r="E112" i="5"/>
  <c r="D111" i="1" s="1"/>
  <c r="D139" i="5"/>
  <c r="C138" i="1" s="1"/>
  <c r="D123" i="5"/>
  <c r="C122" i="1" s="1"/>
  <c r="D138" i="5"/>
  <c r="C137" i="1" s="1"/>
  <c r="D122" i="5"/>
  <c r="C121" i="1" s="1"/>
  <c r="D137" i="5"/>
  <c r="C136" i="1" s="1"/>
  <c r="D121" i="5"/>
  <c r="C120" i="1" s="1"/>
  <c r="D136" i="5"/>
  <c r="C135" i="1" s="1"/>
  <c r="D120" i="5"/>
  <c r="C119" i="1" s="1"/>
  <c r="B133" i="5"/>
  <c r="B117" i="5"/>
  <c r="A116" i="1" s="1"/>
  <c r="B132" i="5"/>
  <c r="A131" i="1" s="1"/>
  <c r="B116" i="5"/>
  <c r="A115" i="1" s="1"/>
  <c r="B131" i="5"/>
  <c r="A130" i="1" s="1"/>
  <c r="B115" i="5"/>
  <c r="A114" i="1" s="1"/>
  <c r="B130" i="5"/>
  <c r="A129" i="1" s="1"/>
  <c r="B114" i="5"/>
  <c r="A113" i="1" s="1"/>
  <c r="C137" i="5"/>
  <c r="B136" i="1" s="1"/>
  <c r="C133" i="5"/>
  <c r="B132" i="1" s="1"/>
  <c r="C129" i="5"/>
  <c r="B128" i="1" s="1"/>
  <c r="C125" i="5"/>
  <c r="B124" i="1" s="1"/>
  <c r="C121" i="5"/>
  <c r="B120" i="1" s="1"/>
  <c r="C117" i="5"/>
  <c r="B116" i="1" s="1"/>
  <c r="C113" i="5"/>
  <c r="B112" i="1" s="1"/>
  <c r="F136" i="5"/>
  <c r="E135" i="1" s="1"/>
  <c r="F132" i="5"/>
  <c r="E131" i="1" s="1"/>
  <c r="F128" i="5"/>
  <c r="E127" i="1" s="1"/>
  <c r="F124" i="5"/>
  <c r="E123" i="1" s="1"/>
  <c r="F120" i="5"/>
  <c r="E119" i="1" s="1"/>
  <c r="F116" i="5"/>
  <c r="E115" i="1" s="1"/>
  <c r="F112" i="5"/>
  <c r="E111" i="1" s="1"/>
  <c r="E139" i="5"/>
  <c r="D138" i="1" s="1"/>
  <c r="E135" i="5"/>
  <c r="D134" i="1" s="1"/>
  <c r="E131" i="5"/>
  <c r="D130" i="1" s="1"/>
  <c r="E127" i="5"/>
  <c r="D126" i="1" s="1"/>
  <c r="E123" i="5"/>
  <c r="D122" i="1" s="1"/>
  <c r="E119" i="5"/>
  <c r="D118" i="1" s="1"/>
  <c r="E115" i="5"/>
  <c r="D114" i="1" s="1"/>
  <c r="E111" i="5"/>
  <c r="D110" i="1" s="1"/>
  <c r="D135" i="5"/>
  <c r="C134" i="1" s="1"/>
  <c r="D119" i="5"/>
  <c r="C118" i="1" s="1"/>
  <c r="D134" i="5"/>
  <c r="C133" i="1" s="1"/>
  <c r="D118" i="5"/>
  <c r="C117" i="1" s="1"/>
  <c r="D133" i="5"/>
  <c r="C132" i="1" s="1"/>
  <c r="D117" i="5"/>
  <c r="C116" i="1" s="1"/>
  <c r="D132" i="5"/>
  <c r="C131" i="1" s="1"/>
  <c r="D116" i="5"/>
  <c r="C115" i="1" s="1"/>
  <c r="B129" i="5"/>
  <c r="A128" i="1" s="1"/>
  <c r="B113" i="5"/>
  <c r="A112" i="1" s="1"/>
  <c r="B128" i="5"/>
  <c r="B112" i="5"/>
  <c r="A111" i="1" s="1"/>
  <c r="B127" i="5"/>
  <c r="A126" i="1" s="1"/>
  <c r="B111" i="5"/>
  <c r="A110" i="1" s="1"/>
  <c r="B126" i="5"/>
  <c r="A125" i="1" s="1"/>
  <c r="B110" i="5"/>
  <c r="A109" i="1" s="1"/>
  <c r="C136" i="5"/>
  <c r="B135" i="1" s="1"/>
  <c r="C132" i="5"/>
  <c r="B131" i="1" s="1"/>
  <c r="C128" i="5"/>
  <c r="B127" i="1" s="1"/>
  <c r="C124" i="5"/>
  <c r="B123" i="1" s="1"/>
  <c r="C120" i="5"/>
  <c r="B119" i="1" s="1"/>
  <c r="C116" i="5"/>
  <c r="B115" i="1" s="1"/>
  <c r="C112" i="5"/>
  <c r="B111" i="1" s="1"/>
  <c r="F139" i="5"/>
  <c r="E138" i="1" s="1"/>
  <c r="F135" i="5"/>
  <c r="E134" i="1" s="1"/>
  <c r="F131" i="5"/>
  <c r="E130" i="1" s="1"/>
  <c r="F127" i="5"/>
  <c r="E126" i="1" s="1"/>
  <c r="F123" i="5"/>
  <c r="E122" i="1" s="1"/>
  <c r="F119" i="5"/>
  <c r="E118" i="1" s="1"/>
  <c r="F115" i="5"/>
  <c r="E114" i="1" s="1"/>
  <c r="F111" i="5"/>
  <c r="E110" i="1" s="1"/>
  <c r="E138" i="5"/>
  <c r="D137" i="1" s="1"/>
  <c r="E134" i="5"/>
  <c r="D133" i="1" s="1"/>
  <c r="E130" i="5"/>
  <c r="D129" i="1" s="1"/>
  <c r="E126" i="5"/>
  <c r="D125" i="1" s="1"/>
  <c r="E122" i="5"/>
  <c r="D121" i="1" s="1"/>
  <c r="E118" i="5"/>
  <c r="D117" i="1" s="1"/>
  <c r="E114" i="5"/>
  <c r="D113" i="1" s="1"/>
  <c r="E110" i="5"/>
  <c r="D109" i="1" s="1"/>
  <c r="D131" i="5"/>
  <c r="C130" i="1" s="1"/>
  <c r="D115" i="5"/>
  <c r="C114" i="1" s="1"/>
  <c r="D130" i="5"/>
  <c r="C129" i="1" s="1"/>
  <c r="D114" i="5"/>
  <c r="C113" i="1" s="1"/>
  <c r="D129" i="5"/>
  <c r="C128" i="1" s="1"/>
  <c r="D113" i="5"/>
  <c r="C112" i="1" s="1"/>
  <c r="D128" i="5"/>
  <c r="C127" i="1" s="1"/>
  <c r="D112" i="5"/>
  <c r="C111" i="1" s="1"/>
  <c r="B125" i="5"/>
  <c r="A124" i="1" s="1"/>
  <c r="B124" i="5"/>
  <c r="A123" i="1" s="1"/>
  <c r="B139" i="5"/>
  <c r="A138" i="1" s="1"/>
  <c r="B123" i="5"/>
  <c r="B138" i="5"/>
  <c r="A137" i="1" s="1"/>
  <c r="B122" i="5"/>
  <c r="A121" i="1" s="1"/>
  <c r="C104" i="5"/>
  <c r="B103" i="1" s="1"/>
  <c r="C100" i="5"/>
  <c r="B99" i="1" s="1"/>
  <c r="C96" i="5"/>
  <c r="B95" i="1" s="1"/>
  <c r="C92" i="5"/>
  <c r="B91" i="1" s="1"/>
  <c r="C88" i="5"/>
  <c r="B87" i="1" s="1"/>
  <c r="C84" i="5"/>
  <c r="B83" i="1" s="1"/>
  <c r="C80" i="5"/>
  <c r="B79" i="1" s="1"/>
  <c r="C76" i="5"/>
  <c r="B75" i="1" s="1"/>
  <c r="F102" i="5"/>
  <c r="E101" i="1" s="1"/>
  <c r="F98" i="5"/>
  <c r="E97" i="1" s="1"/>
  <c r="F94" i="5"/>
  <c r="E93" i="1" s="1"/>
  <c r="F90" i="5"/>
  <c r="E89" i="1" s="1"/>
  <c r="F86" i="5"/>
  <c r="E85" i="1" s="1"/>
  <c r="F82" i="5"/>
  <c r="E81" i="1" s="1"/>
  <c r="F78" i="5"/>
  <c r="E77" i="1" s="1"/>
  <c r="E104" i="5"/>
  <c r="D103" i="1" s="1"/>
  <c r="E100" i="5"/>
  <c r="D99" i="1" s="1"/>
  <c r="E96" i="5"/>
  <c r="D95" i="1" s="1"/>
  <c r="E92" i="5"/>
  <c r="D91" i="1" s="1"/>
  <c r="E88" i="5"/>
  <c r="D87" i="1" s="1"/>
  <c r="E84" i="5"/>
  <c r="D83" i="1" s="1"/>
  <c r="E80" i="5"/>
  <c r="D79" i="1" s="1"/>
  <c r="E76" i="5"/>
  <c r="D75" i="1" s="1"/>
  <c r="D93" i="5"/>
  <c r="C92" i="1" s="1"/>
  <c r="D77" i="5"/>
  <c r="C76" i="1" s="1"/>
  <c r="D92" i="5"/>
  <c r="C91" i="1" s="1"/>
  <c r="D76" i="5"/>
  <c r="C75" i="1" s="1"/>
  <c r="D91" i="5"/>
  <c r="C90" i="1" s="1"/>
  <c r="D90" i="5"/>
  <c r="C89" i="1" s="1"/>
  <c r="B103" i="5"/>
  <c r="A102" i="1" s="1"/>
  <c r="B87" i="5"/>
  <c r="A86" i="1" s="1"/>
  <c r="B94" i="5"/>
  <c r="A93" i="1" s="1"/>
  <c r="B78" i="5"/>
  <c r="A77" i="1" s="1"/>
  <c r="B89" i="5"/>
  <c r="A88" i="1" s="1"/>
  <c r="B92" i="5"/>
  <c r="A91" i="1" s="1"/>
  <c r="B76" i="5"/>
  <c r="A75" i="1" s="1"/>
  <c r="C103" i="5"/>
  <c r="B102" i="1" s="1"/>
  <c r="C99" i="5"/>
  <c r="B98" i="1" s="1"/>
  <c r="C95" i="5"/>
  <c r="B94" i="1" s="1"/>
  <c r="C91" i="5"/>
  <c r="B90" i="1" s="1"/>
  <c r="C87" i="5"/>
  <c r="B86" i="1" s="1"/>
  <c r="C83" i="5"/>
  <c r="B82" i="1" s="1"/>
  <c r="C79" i="5"/>
  <c r="B78" i="1" s="1"/>
  <c r="F101" i="5"/>
  <c r="E100" i="1" s="1"/>
  <c r="F97" i="5"/>
  <c r="E96" i="1" s="1"/>
  <c r="F93" i="5"/>
  <c r="E92" i="1" s="1"/>
  <c r="F89" i="5"/>
  <c r="E88" i="1" s="1"/>
  <c r="F85" i="5"/>
  <c r="E84" i="1" s="1"/>
  <c r="F81" i="5"/>
  <c r="E80" i="1" s="1"/>
  <c r="F77" i="5"/>
  <c r="E76" i="1" s="1"/>
  <c r="E103" i="5"/>
  <c r="D102" i="1" s="1"/>
  <c r="E99" i="5"/>
  <c r="D98" i="1" s="1"/>
  <c r="E95" i="5"/>
  <c r="D94" i="1" s="1"/>
  <c r="E91" i="5"/>
  <c r="D90" i="1" s="1"/>
  <c r="E87" i="5"/>
  <c r="D86" i="1" s="1"/>
  <c r="E83" i="5"/>
  <c r="D82" i="1" s="1"/>
  <c r="E79" i="5"/>
  <c r="D78" i="1" s="1"/>
  <c r="D89" i="5"/>
  <c r="C88" i="1" s="1"/>
  <c r="D104" i="5"/>
  <c r="C103" i="1" s="1"/>
  <c r="D88" i="5"/>
  <c r="C87" i="1" s="1"/>
  <c r="D103" i="5"/>
  <c r="C102" i="1" s="1"/>
  <c r="D87" i="5"/>
  <c r="C86" i="1" s="1"/>
  <c r="D102" i="5"/>
  <c r="C101" i="1" s="1"/>
  <c r="D86" i="5"/>
  <c r="C85" i="1" s="1"/>
  <c r="B99" i="5"/>
  <c r="A98" i="1" s="1"/>
  <c r="B83" i="5"/>
  <c r="A82" i="1" s="1"/>
  <c r="B90" i="5"/>
  <c r="A89" i="1" s="1"/>
  <c r="B101" i="5"/>
  <c r="A100" i="1" s="1"/>
  <c r="B85" i="5"/>
  <c r="A84" i="1" s="1"/>
  <c r="B104" i="5"/>
  <c r="A103" i="1" s="1"/>
  <c r="B88" i="5"/>
  <c r="A87" i="1" s="1"/>
  <c r="B79" i="5"/>
  <c r="A78" i="1" s="1"/>
  <c r="C102" i="5"/>
  <c r="B101" i="1" s="1"/>
  <c r="C98" i="5"/>
  <c r="B97" i="1" s="1"/>
  <c r="C94" i="5"/>
  <c r="B93" i="1" s="1"/>
  <c r="C90" i="5"/>
  <c r="B89" i="1" s="1"/>
  <c r="C86" i="5"/>
  <c r="B85" i="1" s="1"/>
  <c r="C82" i="5"/>
  <c r="B81" i="1" s="1"/>
  <c r="C78" i="5"/>
  <c r="B77" i="1" s="1"/>
  <c r="F104" i="5"/>
  <c r="E103" i="1" s="1"/>
  <c r="F100" i="5"/>
  <c r="E99" i="1" s="1"/>
  <c r="F96" i="5"/>
  <c r="E95" i="1" s="1"/>
  <c r="F92" i="5"/>
  <c r="E91" i="1" s="1"/>
  <c r="F88" i="5"/>
  <c r="E87" i="1" s="1"/>
  <c r="F84" i="5"/>
  <c r="E83" i="1" s="1"/>
  <c r="F80" i="5"/>
  <c r="E79" i="1" s="1"/>
  <c r="F76" i="5"/>
  <c r="E75" i="1" s="1"/>
  <c r="E102" i="5"/>
  <c r="D101" i="1" s="1"/>
  <c r="E98" i="5"/>
  <c r="D97" i="1" s="1"/>
  <c r="E94" i="5"/>
  <c r="D93" i="1" s="1"/>
  <c r="E90" i="5"/>
  <c r="D89" i="1" s="1"/>
  <c r="E86" i="5"/>
  <c r="D85" i="1" s="1"/>
  <c r="E82" i="5"/>
  <c r="D81" i="1" s="1"/>
  <c r="E78" i="5"/>
  <c r="D77" i="1" s="1"/>
  <c r="D101" i="5"/>
  <c r="C100" i="1" s="1"/>
  <c r="D85" i="5"/>
  <c r="C84" i="1" s="1"/>
  <c r="D100" i="5"/>
  <c r="C99" i="1" s="1"/>
  <c r="D84" i="5"/>
  <c r="C83" i="1" s="1"/>
  <c r="D99" i="5"/>
  <c r="C98" i="1" s="1"/>
  <c r="D83" i="5"/>
  <c r="C82" i="1" s="1"/>
  <c r="D98" i="5"/>
  <c r="C97" i="1" s="1"/>
  <c r="D82" i="5"/>
  <c r="C81" i="1" s="1"/>
  <c r="B95" i="5"/>
  <c r="A94" i="1" s="1"/>
  <c r="B102" i="5"/>
  <c r="A101" i="1" s="1"/>
  <c r="B86" i="5"/>
  <c r="A85" i="1" s="1"/>
  <c r="B97" i="5"/>
  <c r="A96" i="1" s="1"/>
  <c r="B81" i="5"/>
  <c r="A80" i="1" s="1"/>
  <c r="B100" i="5"/>
  <c r="A99" i="1" s="1"/>
  <c r="B84" i="5"/>
  <c r="A83" i="1" s="1"/>
  <c r="C101" i="5"/>
  <c r="B100" i="1" s="1"/>
  <c r="C97" i="5"/>
  <c r="B96" i="1" s="1"/>
  <c r="C93" i="5"/>
  <c r="B92" i="1" s="1"/>
  <c r="C89" i="5"/>
  <c r="B88" i="1" s="1"/>
  <c r="C85" i="5"/>
  <c r="B84" i="1" s="1"/>
  <c r="C81" i="5"/>
  <c r="B80" i="1" s="1"/>
  <c r="C77" i="5"/>
  <c r="B76" i="1" s="1"/>
  <c r="F103" i="5"/>
  <c r="E102" i="1" s="1"/>
  <c r="F99" i="5"/>
  <c r="E98" i="1" s="1"/>
  <c r="F95" i="5"/>
  <c r="E94" i="1" s="1"/>
  <c r="F91" i="5"/>
  <c r="E90" i="1" s="1"/>
  <c r="F87" i="5"/>
  <c r="E86" i="1" s="1"/>
  <c r="F83" i="5"/>
  <c r="E82" i="1" s="1"/>
  <c r="F79" i="5"/>
  <c r="E78" i="1" s="1"/>
  <c r="E101" i="5"/>
  <c r="D100" i="1" s="1"/>
  <c r="E97" i="5"/>
  <c r="D96" i="1" s="1"/>
  <c r="E93" i="5"/>
  <c r="D92" i="1" s="1"/>
  <c r="E89" i="5"/>
  <c r="D88" i="1" s="1"/>
  <c r="E85" i="5"/>
  <c r="D84" i="1" s="1"/>
  <c r="E81" i="5"/>
  <c r="D80" i="1" s="1"/>
  <c r="E77" i="5"/>
  <c r="D76" i="1" s="1"/>
  <c r="D97" i="5"/>
  <c r="C96" i="1" s="1"/>
  <c r="D81" i="5"/>
  <c r="C80" i="1" s="1"/>
  <c r="D96" i="5"/>
  <c r="C95" i="1" s="1"/>
  <c r="D80" i="5"/>
  <c r="C79" i="1" s="1"/>
  <c r="D95" i="5"/>
  <c r="C94" i="1" s="1"/>
  <c r="D79" i="5"/>
  <c r="C78" i="1" s="1"/>
  <c r="D94" i="5"/>
  <c r="C93" i="1" s="1"/>
  <c r="D78" i="5"/>
  <c r="C77" i="1" s="1"/>
  <c r="B91" i="5"/>
  <c r="A90" i="1" s="1"/>
  <c r="B98" i="5"/>
  <c r="A97" i="1" s="1"/>
  <c r="B82" i="5"/>
  <c r="A81" i="1" s="1"/>
  <c r="B93" i="5"/>
  <c r="A92" i="1" s="1"/>
  <c r="B77" i="5"/>
  <c r="A76" i="1" s="1"/>
  <c r="B96" i="5"/>
  <c r="A95" i="1" s="1"/>
  <c r="B80" i="5"/>
  <c r="A79" i="1" s="1"/>
  <c r="B40" i="1"/>
  <c r="C40" i="1"/>
  <c r="D107" i="5"/>
  <c r="C106" i="1" s="1"/>
  <c r="C107" i="5"/>
  <c r="B106" i="1" s="1"/>
  <c r="F107" i="5"/>
  <c r="E106" i="1" s="1"/>
  <c r="D118" i="6"/>
  <c r="C117" i="3" s="1"/>
  <c r="F118" i="6"/>
  <c r="E117" i="3" s="1"/>
  <c r="A108" i="1"/>
  <c r="A154" i="1"/>
  <c r="E118" i="6"/>
  <c r="D117" i="3" s="1"/>
  <c r="C118" i="6"/>
  <c r="B117" i="3" s="1"/>
  <c r="A132" i="1"/>
  <c r="A122" i="1"/>
  <c r="A127" i="1"/>
  <c r="A58" i="1"/>
  <c r="A56" i="1"/>
  <c r="A17" i="1"/>
  <c r="A16" i="1"/>
  <c r="A8" i="1"/>
  <c r="F193" i="6"/>
  <c r="E192" i="3" s="1"/>
  <c r="E193" i="6"/>
  <c r="D192" i="3" s="1"/>
  <c r="D193" i="6"/>
  <c r="C192" i="3" s="1"/>
  <c r="C193" i="6"/>
  <c r="B192" i="3" s="1"/>
  <c r="D160" i="6"/>
  <c r="C159" i="3" s="1"/>
  <c r="E160" i="6"/>
  <c r="D159" i="3" s="1"/>
  <c r="F160" i="6"/>
  <c r="E159" i="3" s="1"/>
  <c r="C160" i="6"/>
  <c r="B159" i="3" s="1"/>
  <c r="D114" i="6"/>
  <c r="C113" i="3" s="1"/>
  <c r="E114" i="6"/>
  <c r="D113" i="3" s="1"/>
  <c r="F114" i="6"/>
  <c r="E113" i="3" s="1"/>
  <c r="C114" i="6"/>
  <c r="B113" i="3" s="1"/>
  <c r="D74" i="6"/>
  <c r="C73" i="3" s="1"/>
  <c r="E74" i="6"/>
  <c r="D73" i="3" s="1"/>
  <c r="F74" i="6"/>
  <c r="E73" i="3" s="1"/>
  <c r="C74" i="6"/>
  <c r="B73" i="3" s="1"/>
  <c r="D67" i="6"/>
  <c r="C66" i="3" s="1"/>
  <c r="E67" i="6"/>
  <c r="D66" i="3" s="1"/>
  <c r="F67" i="6"/>
  <c r="E66" i="3" s="1"/>
  <c r="C67" i="6"/>
  <c r="B66" i="3" s="1"/>
  <c r="C47" i="3"/>
  <c r="D47" i="3"/>
  <c r="B47" i="3"/>
  <c r="E108" i="5" l="1"/>
  <c r="D107" i="1" s="1"/>
  <c r="F108" i="5"/>
  <c r="E107" i="1" s="1"/>
  <c r="F140" i="5"/>
  <c r="E139" i="1" s="1"/>
  <c r="E43" i="5"/>
  <c r="D42" i="1" s="1"/>
  <c r="F43" i="5"/>
  <c r="E42" i="1" s="1"/>
  <c r="F74" i="5"/>
  <c r="E73" i="1" s="1"/>
  <c r="F171" i="5"/>
  <c r="E170" i="1" s="1"/>
  <c r="D43" i="5"/>
  <c r="C42" i="1" s="1"/>
  <c r="F40" i="6"/>
  <c r="E39" i="3" s="1"/>
  <c r="F105" i="5"/>
  <c r="E104" i="1" s="1"/>
  <c r="F61" i="5"/>
  <c r="E60" i="1" s="1"/>
  <c r="E74" i="5"/>
  <c r="D73" i="1" s="1"/>
  <c r="E40" i="6"/>
  <c r="D39" i="3" s="1"/>
  <c r="E105" i="5"/>
  <c r="D104" i="1" s="1"/>
  <c r="E140" i="5"/>
  <c r="D139" i="1" s="1"/>
  <c r="D39" i="5"/>
  <c r="C38" i="1" s="1"/>
  <c r="D61" i="5"/>
  <c r="C60" i="1" s="1"/>
  <c r="D40" i="6"/>
  <c r="C39" i="3" s="1"/>
  <c r="C108" i="5"/>
  <c r="B107" i="1" s="1"/>
  <c r="E61" i="5"/>
  <c r="D60" i="1" s="1"/>
  <c r="E171" i="5"/>
  <c r="D170" i="1" s="1"/>
  <c r="C61" i="5"/>
  <c r="B60" i="1" s="1"/>
  <c r="D105" i="5"/>
  <c r="C104" i="1" s="1"/>
  <c r="D140" i="5"/>
  <c r="C139" i="1" s="1"/>
  <c r="D171" i="5"/>
  <c r="C170" i="1" s="1"/>
  <c r="C74" i="5"/>
  <c r="B73" i="1" s="1"/>
  <c r="C105" i="5"/>
  <c r="B104" i="1" s="1"/>
  <c r="C140" i="5"/>
  <c r="B139" i="1" s="1"/>
  <c r="C171" i="5"/>
  <c r="B170" i="1" s="1"/>
  <c r="C40" i="6"/>
  <c r="B39" i="3" s="1"/>
  <c r="D74" i="5"/>
  <c r="C73" i="1" s="1"/>
  <c r="D108" i="5"/>
  <c r="C107" i="1" s="1"/>
  <c r="C43" i="5"/>
  <c r="B42" i="1" s="1"/>
  <c r="F39" i="5"/>
  <c r="E38" i="1" s="1"/>
  <c r="C39" i="5"/>
  <c r="B38" i="1" s="1"/>
  <c r="E39" i="5"/>
  <c r="D38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administrateur.OC\Documents\Mes sources de données\192.168.1.125_bi_prod Cube_CommerceExterieur Statistiques.odc" keepAlive="1" name="192.168.1.125_bi_prod Cube_CommerceExterieur Statistiques" type="5" refreshedVersion="8" background="1">
    <dbPr connection="Provider=MSOLAP.8;Integrated Security=SSPI;Persist Security Info=True;Initial Catalog=Cube_CommerceExterieur;Data Source=192.168.1.125\bi_prod;MDX Compatibility=1;Safety Options=2;MDX Missing Member Mode=Error;Update Isolation Level=2" command="Statistiques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6">
    <s v="192.168.1.125_bi_prod Cube_CommerceExterieur Statistiques"/>
    <s v="{[Dim_StatutArret].[Statut_Arret].&amp;[Oui]}"/>
    <s v="{[DIM_FluxG].[FG_FluxG_Agrege_LIB].&amp;[EXPORTATIONS  FAB]}"/>
    <s v="{[DIM_FluxG].[FG_FluxG_Agrege_LIB].&amp;[IMPORTATIONS  CAF]}"/>
    <s v="{[DIM_Article].[Ar_NPR_LIB].[All]}"/>
    <s v="{[DIM_DateEnregistrement].[Enregistrement_Mois].&amp;[01],[DIM_DateEnregistrement].[Enregistrement_Mois].&amp;[02],[DIM_DateEnregistrement].[Enregistrement_Mois].&amp;[03]}"/>
  </metadataStrings>
  <mdxMetadata count="5">
    <mdx n="0" f="s">
      <ms ns="1" c="0"/>
    </mdx>
    <mdx n="0" f="s">
      <ms ns="2" c="0"/>
    </mdx>
    <mdx n="0" f="s">
      <ms ns="3" c="0"/>
    </mdx>
    <mdx n="0" f="s">
      <ms ns="4" c="0"/>
    </mdx>
    <mdx n="0" f="s">
      <ms ns="5" c="0"/>
    </mdx>
  </mdxMetadata>
  <valueMetadata count="5">
    <bk>
      <rc t="1" v="0"/>
    </bk>
    <bk>
      <rc t="1" v="1"/>
    </bk>
    <bk>
      <rc t="1" v="2"/>
    </bk>
    <bk>
      <rc t="1" v="3"/>
    </bk>
    <bk>
      <rc t="1" v="4"/>
    </bk>
  </valueMetadata>
</metadata>
</file>

<file path=xl/sharedStrings.xml><?xml version="1.0" encoding="utf-8"?>
<sst xmlns="http://schemas.openxmlformats.org/spreadsheetml/2006/main" count="2176" uniqueCount="461">
  <si>
    <t>EXPORTATIONS PAR PRODUITS  REMARQUABLES</t>
  </si>
  <si>
    <t>POIDS</t>
  </si>
  <si>
    <t>VALEUR</t>
  </si>
  <si>
    <t>TONNE</t>
  </si>
  <si>
    <t>1000DH</t>
  </si>
  <si>
    <t>Crustacés, mollusques et coquillages</t>
  </si>
  <si>
    <t>Tomates fraîches</t>
  </si>
  <si>
    <t>Préparations et conserves de poissons et crustacés</t>
  </si>
  <si>
    <t>Légumes frais, congelés ou en saumure</t>
  </si>
  <si>
    <t>Fraises et framboises</t>
  </si>
  <si>
    <t>Poissons frais, salés, séchés ou fumés</t>
  </si>
  <si>
    <t>Fruits frais ou secs, congelés ou en saumure</t>
  </si>
  <si>
    <t>Sucre brut ou rafiné</t>
  </si>
  <si>
    <t>Agrumes</t>
  </si>
  <si>
    <t>Farine et poudre de poissons</t>
  </si>
  <si>
    <t>Conserves de légumes</t>
  </si>
  <si>
    <t>Patisseries et préparations à base de céréales</t>
  </si>
  <si>
    <t>Préparations alimentaires diverses</t>
  </si>
  <si>
    <t>Tabacs</t>
  </si>
  <si>
    <t>Thé</t>
  </si>
  <si>
    <t>Oeufs</t>
  </si>
  <si>
    <t>Extraits et essences de café ou de thé</t>
  </si>
  <si>
    <t>Epices</t>
  </si>
  <si>
    <t>Conserves de fruits et confitures</t>
  </si>
  <si>
    <t>Eaux minérales et boissons non alcooliques</t>
  </si>
  <si>
    <t>Fromage</t>
  </si>
  <si>
    <t>Pommes de terre</t>
  </si>
  <si>
    <t>Jus de fruits et de légumes</t>
  </si>
  <si>
    <t>Bières; vins; vermouths; et autres boissons spiritueuses</t>
  </si>
  <si>
    <t>Lait et produits de la laiterie autres que le beurre et le fromage</t>
  </si>
  <si>
    <t>Autres produits alimentaires</t>
  </si>
  <si>
    <t>Huiles de pétrole et lubrifiants</t>
  </si>
  <si>
    <t>Energie électrique</t>
  </si>
  <si>
    <t>Gas-oils et fuel-oils</t>
  </si>
  <si>
    <t>Autres produits énergétiques</t>
  </si>
  <si>
    <t>Plantes et parties de plantes</t>
  </si>
  <si>
    <t>Graisses et huiles de poissons</t>
  </si>
  <si>
    <t>Huile d'olive brute ou raffinée</t>
  </si>
  <si>
    <t>Huile de soja brute ou raffinée</t>
  </si>
  <si>
    <t>Sous-produits animaux non comestibles</t>
  </si>
  <si>
    <t>Gommes; résines et autres sucs et extraits végétaux</t>
  </si>
  <si>
    <t>Autres huiles végétales brutes ou raffinées</t>
  </si>
  <si>
    <t>Plantes vivantes et produits de la floriculture</t>
  </si>
  <si>
    <t>Agar-agar</t>
  </si>
  <si>
    <t>Liège brut, élaboré et mi-ouvré</t>
  </si>
  <si>
    <t>Graisses et huiles animales sauf de poissons</t>
  </si>
  <si>
    <t>Huile de tournesol brute ou raffinée</t>
  </si>
  <si>
    <t>Algues</t>
  </si>
  <si>
    <t>Déchets de matieres textiles</t>
  </si>
  <si>
    <t>Autres produits bruts d'origine animale et végétale</t>
  </si>
  <si>
    <t>Phosphates</t>
  </si>
  <si>
    <t>Ferraille, déchets, débris de cuivre,fonte, fer, acier et autres mierais</t>
  </si>
  <si>
    <t>Minerai de cuivre</t>
  </si>
  <si>
    <t>Sulfate de baryum</t>
  </si>
  <si>
    <t>Minerai de plomb</t>
  </si>
  <si>
    <t>Minerai de zinc</t>
  </si>
  <si>
    <t>Marbres; granit; gypse et autres pierres</t>
  </si>
  <si>
    <t>Fluorine spath fluor</t>
  </si>
  <si>
    <t>Autres minerais métallifères et déchets métalliques</t>
  </si>
  <si>
    <t>Fibres textiles synthétiques</t>
  </si>
  <si>
    <t>Autres produits bruts d'origine minérale</t>
  </si>
  <si>
    <t>Engrais naturels et chimiques</t>
  </si>
  <si>
    <t>Acide phosphorique</t>
  </si>
  <si>
    <t>Fils et câbles électriques</t>
  </si>
  <si>
    <t>Autres métaux communs et ouvrages en ces matières</t>
  </si>
  <si>
    <t>Parties de chaussures</t>
  </si>
  <si>
    <t>Matières plastiques et ouvrages divers en plastique</t>
  </si>
  <si>
    <t>Produits laminés plats, en fer ou en aciers non alliés</t>
  </si>
  <si>
    <t>Argent brut et ouvrages mi-ouvrés en argent</t>
  </si>
  <si>
    <t>Tubes; tuyaux et leurs accessoires, en matière plastique</t>
  </si>
  <si>
    <t>Ciments, chaux et plâtre</t>
  </si>
  <si>
    <t>Papiers et cartons; ouvrages divers en papiers et cartons</t>
  </si>
  <si>
    <t>Cuivre et alliages de cuivre</t>
  </si>
  <si>
    <t>Fils, barres et profilés en aluminium</t>
  </si>
  <si>
    <t>Accessoires de tuyauterie et construction métallique</t>
  </si>
  <si>
    <t>Ouvrages en pierres, platre, ciment, ou en matières similaires</t>
  </si>
  <si>
    <t>Cuirs et peaux ayant subi une opération de tannage</t>
  </si>
  <si>
    <t>Produits chimiques</t>
  </si>
  <si>
    <t>Bois préparés et ouvrages en bois</t>
  </si>
  <si>
    <t>Caoutchouc et ouvrages en caoutchouc</t>
  </si>
  <si>
    <t>Produits céramiques</t>
  </si>
  <si>
    <t>Huiles essentielles, parfums et aromatisants</t>
  </si>
  <si>
    <t>Quincaillerie sauf de ménage</t>
  </si>
  <si>
    <t>Fils de fibres synthétiques et artificielles pour tissage</t>
  </si>
  <si>
    <t>Aluminium brut, déchets et poudres d'aluminium</t>
  </si>
  <si>
    <t>Autres demi-produits</t>
  </si>
  <si>
    <t>Machines et outils agricoles</t>
  </si>
  <si>
    <t>Autres produits finis d'équipement agricole</t>
  </si>
  <si>
    <t>Fils, câbles et autres conducteurs isolés pour l'électricité</t>
  </si>
  <si>
    <t>Parties d'avions et d'autres véhicules aériens ou spatiaux</t>
  </si>
  <si>
    <t>Appareils pour la coupure ou la connexion des circuits électriques et résistances</t>
  </si>
  <si>
    <t>Appareils électriques pour la téléphonie ou la télégraphie par fil</t>
  </si>
  <si>
    <t>Circuits intégrés et micro-assemblages électroniques</t>
  </si>
  <si>
    <t>Réservoirs, bouteilles et fûts métalliques</t>
  </si>
  <si>
    <t>Turboréacteurs et turbopropulseurs et leurs parties</t>
  </si>
  <si>
    <t>Groupes pour le conditionnement de l'air</t>
  </si>
  <si>
    <t>Centrifugeuses et appareils pour filtration des liquides ou des gaz</t>
  </si>
  <si>
    <t>Transformatreurs et convertisseurs électriques</t>
  </si>
  <si>
    <t>Machines et appareils servant à l'impression</t>
  </si>
  <si>
    <t>Machines et appareils divers</t>
  </si>
  <si>
    <t>Articles textiles d'emballage</t>
  </si>
  <si>
    <t>Piles, batteries de piles et acumulateurs électriques</t>
  </si>
  <si>
    <t>Sous systèmes électroniques</t>
  </si>
  <si>
    <t>Instruments de mesure, de controle ou de précisions</t>
  </si>
  <si>
    <t>Pompes et compresseurs</t>
  </si>
  <si>
    <t>Instruments et appareils médico-chirurgicaux</t>
  </si>
  <si>
    <t>Voitures utilitaires</t>
  </si>
  <si>
    <t>Moteurs et machines génératrices, électriques,</t>
  </si>
  <si>
    <t>Moules, modèles et plaques de fond pour moules</t>
  </si>
  <si>
    <t>Meubles; mobilier medico-chirurgical; articles de literie et appareils d'eclairage</t>
  </si>
  <si>
    <t>Machines et appareils de levage ou de manutention</t>
  </si>
  <si>
    <t>Parties de machines ou d'appareils ne comportant pas de connexions électriques</t>
  </si>
  <si>
    <t>Machines automatiques de traitement de l'information et leurs parties</t>
  </si>
  <si>
    <t>Autres produits finis d'équipement industriel</t>
  </si>
  <si>
    <t>Voitures de tourisme</t>
  </si>
  <si>
    <t>Vêtements confectionnes</t>
  </si>
  <si>
    <t>Parties et pièces pour voitures et véhicules de tourisme</t>
  </si>
  <si>
    <t>Articles de bonneterie</t>
  </si>
  <si>
    <t>Couvertures, linge  et autres articles textiles confectionnés</t>
  </si>
  <si>
    <t>Chaussures</t>
  </si>
  <si>
    <t>Equipements électriques divers</t>
  </si>
  <si>
    <t>Ouvrages divers en matières plastiques</t>
  </si>
  <si>
    <t>Médicaments et autres produits pharmaceutiques</t>
  </si>
  <si>
    <t>Produits de parfumerie ou de toilette et preparations cosmetiques</t>
  </si>
  <si>
    <t>Vaisselle et objets céramiques divers</t>
  </si>
  <si>
    <t>Papiers finis et ouvrages en papier</t>
  </si>
  <si>
    <t>Quincaillerie de ménage et articles d'économie domestique</t>
  </si>
  <si>
    <t>Tissus et fils de coton</t>
  </si>
  <si>
    <t>Tissus et fils de fibres synthétiques et artificielles</t>
  </si>
  <si>
    <t>Ouvrages divers en verre</t>
  </si>
  <si>
    <t>Tissus spéciaux, velours, dentelles et broderies</t>
  </si>
  <si>
    <t>Etoffes de bonneterie</t>
  </si>
  <si>
    <t>Savons; agents de surface organiques et préparations tensio-avtives</t>
  </si>
  <si>
    <t>Livres et imprimés divers</t>
  </si>
  <si>
    <t>Jouets, jeux et articles de divertissement ou de sport</t>
  </si>
  <si>
    <t>Réfrigérateurs, lave-vaisselle et autres articles domestiques</t>
  </si>
  <si>
    <t>Perles et bijouteries de fantaisie</t>
  </si>
  <si>
    <t>Autres produits finis de consommation</t>
  </si>
  <si>
    <t>Total général</t>
  </si>
  <si>
    <t>(*)Données provisoires</t>
  </si>
  <si>
    <t>Bateaux de mer et autres engins flottants</t>
  </si>
  <si>
    <t>Beurre</t>
  </si>
  <si>
    <t>Cacao et preparations à base de cacao</t>
  </si>
  <si>
    <t>Café</t>
  </si>
  <si>
    <t>Dattes</t>
  </si>
  <si>
    <t>Farines, gruaux, semoules et agglomérés de céréales</t>
  </si>
  <si>
    <t>Légumes à cosse secs</t>
  </si>
  <si>
    <t>Préparations lactées pour enfants</t>
  </si>
  <si>
    <t>Préparations pour l'alimentation des animaux.</t>
  </si>
  <si>
    <t>Tourteaux et autres résidus des industries alimentaires</t>
  </si>
  <si>
    <t>Essence de pétrole</t>
  </si>
  <si>
    <t>Gaz de pétrole et autres hydrocarbures</t>
  </si>
  <si>
    <t>Houilles; cokes et combustibles solides similaires</t>
  </si>
  <si>
    <t>Bois bruts, équarris ou sciés</t>
  </si>
  <si>
    <t>Caoutchouc naturel ou régénéré</t>
  </si>
  <si>
    <t>Coton</t>
  </si>
  <si>
    <t>Graines et fruits oléagineux</t>
  </si>
  <si>
    <t>Graines, spores et fruits à ensemencer</t>
  </si>
  <si>
    <t>Huile de palme ou palmiste brute ou raffinée</t>
  </si>
  <si>
    <t>Pâte à papier</t>
  </si>
  <si>
    <t>Caoutchouc synthétique</t>
  </si>
  <si>
    <t>Soufres bruts et non raffinés</t>
  </si>
  <si>
    <t>Ammoniac</t>
  </si>
  <si>
    <t>Boutons et leur parties en diverse matières</t>
  </si>
  <si>
    <t>Désinfectants et produits similaires</t>
  </si>
  <si>
    <t>Fils de coton</t>
  </si>
  <si>
    <t>Fils, barres et profilés en cuivre</t>
  </si>
  <si>
    <t>Fils, barres, et profilés  en fer ou en aciers non alliés</t>
  </si>
  <si>
    <t>Matieres albuminoides ; produits a base d'amidons et enzymes</t>
  </si>
  <si>
    <t>Produits tannants et matières colorantes</t>
  </si>
  <si>
    <t>Tissus de coton</t>
  </si>
  <si>
    <t>Tissus imprégnés ou enduits de matières diverse</t>
  </si>
  <si>
    <t>Tôles et bandes en aluminium</t>
  </si>
  <si>
    <t>Tubes, tuyaux et profilés creux en fonte, fer et acier</t>
  </si>
  <si>
    <t>Motoculteurs et tracteurs agricoles</t>
  </si>
  <si>
    <t>Appareils de réception, enregistrement ou reproduction du son et de l'image</t>
  </si>
  <si>
    <t>Appareils pour la production du froid à usage industriel</t>
  </si>
  <si>
    <t>Arbres de transmission, manivelles, vilebrequins</t>
  </si>
  <si>
    <t>Bandages et pneumatiques</t>
  </si>
  <si>
    <t>Diodes, transistors thyristors, et dispositifs photosensibles</t>
  </si>
  <si>
    <t>Groupes électrogènes et convertisseurs rotatifs électriques</t>
  </si>
  <si>
    <t>Machines à trier, concasser, broyer ou agglomérer</t>
  </si>
  <si>
    <t>Machines et matériel de génie civil et de construction</t>
  </si>
  <si>
    <t>Machines pour le travail du caoutchouc ou des plastiques</t>
  </si>
  <si>
    <t>Machines, appareils pour industries alimentaires</t>
  </si>
  <si>
    <t>Tracteurs sauf agricoles</t>
  </si>
  <si>
    <t>Appareils récepteurs radio et télévision</t>
  </si>
  <si>
    <t>Cycles et motocycles, leurs parties et pièces</t>
  </si>
  <si>
    <t>Nontissés</t>
  </si>
  <si>
    <t>IMPORTATIONS PAR PRODUITS  REMARQUABLES</t>
  </si>
  <si>
    <t>Blé</t>
  </si>
  <si>
    <t>Mais</t>
  </si>
  <si>
    <t>Orge</t>
  </si>
  <si>
    <t>Demi-produits en fer ou en aciers non alliés.</t>
  </si>
  <si>
    <t>Animaux vivants (alimentation)</t>
  </si>
  <si>
    <t>Riz</t>
  </si>
  <si>
    <t>Electroaimants et autres dispositifs magnetiques</t>
  </si>
  <si>
    <t>Parties des machines ou appareils des n°s 84.25 à 84.30</t>
  </si>
  <si>
    <t>Paraffines et autres produits dérivés du pétrole</t>
  </si>
  <si>
    <t>Minerai de cobalt</t>
  </si>
  <si>
    <t>Fonte brute et ferro-alliages divers</t>
  </si>
  <si>
    <t>Parties et pieces detachees pour vehicules industriels</t>
  </si>
  <si>
    <t>Véhicules et matériels pour voies ferrées ou similaires</t>
  </si>
  <si>
    <t>Appareils et dispositifs, même chauffés électriquement</t>
  </si>
  <si>
    <t>Dispositifs électriques d'allumage pour moteurs</t>
  </si>
  <si>
    <t>Cuisinières et appareils de chauffage</t>
  </si>
  <si>
    <t>Statut_Arret</t>
  </si>
  <si>
    <t>Oui</t>
  </si>
  <si>
    <t>C_ValeurStatistique</t>
  </si>
  <si>
    <t>Étiquettes de colonnes</t>
  </si>
  <si>
    <t>Étiquettes de lignes</t>
  </si>
  <si>
    <t>IMPORTATIONS  CAF</t>
  </si>
  <si>
    <t>EXPORTATIONS  FAB</t>
  </si>
  <si>
    <t>C_PoidsNetArticle</t>
  </si>
  <si>
    <t>FG_FluxG_Agrege_LIB</t>
  </si>
  <si>
    <t>Alimentation, boissons et tabacs</t>
  </si>
  <si>
    <t>Demi produits</t>
  </si>
  <si>
    <t>Energie  et  lubrifiants</t>
  </si>
  <si>
    <t>Or industriel</t>
  </si>
  <si>
    <t>Produits bruts d'origine animale et vegetale</t>
  </si>
  <si>
    <t>Produits bruts d'origine minerale</t>
  </si>
  <si>
    <t>Produits finis de consommation</t>
  </si>
  <si>
    <t>Produits finis d'equipement agricole</t>
  </si>
  <si>
    <t>Produits finis d'equipement industriel</t>
  </si>
  <si>
    <t>Amidons,gluten de froment et dérivés</t>
  </si>
  <si>
    <t>Autres céréales</t>
  </si>
  <si>
    <t>Bananes fraîches ou sèches</t>
  </si>
  <si>
    <t>Farines de légumes</t>
  </si>
  <si>
    <t>Grains de céréales sauf du riz, autrement travaillés</t>
  </si>
  <si>
    <t>Légumes et plantes potagers desséchés</t>
  </si>
  <si>
    <t>Margarines et matiéres grasses (alimentation)</t>
  </si>
  <si>
    <t>Miel</t>
  </si>
  <si>
    <t>Pastèques et melons</t>
  </si>
  <si>
    <t>Poissons vivants</t>
  </si>
  <si>
    <t>Préparations à base de sucre (alimentation)</t>
  </si>
  <si>
    <t>Préparations et conserves de viandes et abats</t>
  </si>
  <si>
    <t>Raisins frais ou secs</t>
  </si>
  <si>
    <t>Viandes et abats comestibles</t>
  </si>
  <si>
    <t>Appareils électriques de signalisation et condensateurs électriques</t>
  </si>
  <si>
    <t>Articles de robinetterie et organes similaires (demi produits)</t>
  </si>
  <si>
    <t>Autres fournitures d'horlogerie.</t>
  </si>
  <si>
    <t>Composants électroniques (transistors)</t>
  </si>
  <si>
    <t>Cuirs, peaux et pelleteries bruts (demi produits)</t>
  </si>
  <si>
    <t>Electrodes en carbone et autres articles en graphite ou en  carbone</t>
  </si>
  <si>
    <t>Encre d'imprimerie ou d'écriture (demi produits)</t>
  </si>
  <si>
    <t>Fils spéciaux, ficelles, cordes et cordages (demi produits)</t>
  </si>
  <si>
    <t>Fils, barres et profilés en aciers inoxydables.</t>
  </si>
  <si>
    <t>Fils, barres, et profilés en autres aciers alliés</t>
  </si>
  <si>
    <t>Frittes de verre , compositions vetrifiables et pigments opacifiants</t>
  </si>
  <si>
    <t>Grillages et chaines en fer, fonte et acier</t>
  </si>
  <si>
    <t>Isolateurs et pièces isolantes (demi produits)</t>
  </si>
  <si>
    <t>Lièges et ouvrages divers en liège</t>
  </si>
  <si>
    <t>Métaux précieux et ouvrages en ces matières</t>
  </si>
  <si>
    <t>Nickel et ouvrages en nickel</t>
  </si>
  <si>
    <t>Ouates,feutres et nontissés</t>
  </si>
  <si>
    <t>Ouvrages de sparterie ou de vannerie</t>
  </si>
  <si>
    <t>Ouvrages divers en cuivre (demi produits)</t>
  </si>
  <si>
    <t>Peintures, vernis et mastics (demi produits)</t>
  </si>
  <si>
    <t>Plaques, pellicules, films et produits pour la photographie (demi produits)</t>
  </si>
  <si>
    <t>Poudres et explosifs</t>
  </si>
  <si>
    <t>Produits laminés plats en aciers inoxydables</t>
  </si>
  <si>
    <t>Produits laminés plats en autres aciers alliés</t>
  </si>
  <si>
    <t>Produits résiduels du pétrole  et matières apparentées</t>
  </si>
  <si>
    <t>Sacs, malles et ouvrages divers en cuir (demi produits)</t>
  </si>
  <si>
    <t>Sièges, meubles,matelas et articles d'éclairage (demi produits)</t>
  </si>
  <si>
    <t>Soufre raffine</t>
  </si>
  <si>
    <t>Suports magnétiques pour l'enregistrement</t>
  </si>
  <si>
    <t>Tapis et revêtements de sol (demi produits)</t>
  </si>
  <si>
    <t>Tissus élastiques de fibres synthétiques et artificielles</t>
  </si>
  <si>
    <t>Tissus et articles textiles à usages techniques</t>
  </si>
  <si>
    <t>Tissus et fils  de lin; de jute et d'autres fibres textiles végétales</t>
  </si>
  <si>
    <t>Tissus et fils de laine, poil ou crin (demi produits)</t>
  </si>
  <si>
    <t>Tissus speciaux; rubaneries, étiquettes et tresses</t>
  </si>
  <si>
    <t>Tôles et bandes en cuivre</t>
  </si>
  <si>
    <t>Tubes et tuyaux en cuivre</t>
  </si>
  <si>
    <t>Tubes, tuyaux et autres ouvrages en aluminium</t>
  </si>
  <si>
    <t>Verre et ouvrages en verre (demi produits)</t>
  </si>
  <si>
    <t>Zinc et ouvrages en zinc</t>
  </si>
  <si>
    <t>Animaux vivants (produits bruts)</t>
  </si>
  <si>
    <t>Autres fibres textiles vegetales</t>
  </si>
  <si>
    <t>Cuirs, peaux et pelleteries bruts (produits bruts)</t>
  </si>
  <si>
    <t>Fibres textiles artificielles</t>
  </si>
  <si>
    <t>Laine et poils</t>
  </si>
  <si>
    <t>Matières à tresser et autres produits d'origine végétale</t>
  </si>
  <si>
    <t>Vieux papiers</t>
  </si>
  <si>
    <t>Minerai d'antimoine</t>
  </si>
  <si>
    <t>Minerai de fer</t>
  </si>
  <si>
    <t>Minerai de manganèse</t>
  </si>
  <si>
    <t>Sable; quartz; kaolin et autres argiles</t>
  </si>
  <si>
    <t>Allumettes et articles à flamme</t>
  </si>
  <si>
    <t>Appareils de production du son ou des images</t>
  </si>
  <si>
    <t>Appareils d'optique, de photographie, de cinématographie et de mesure</t>
  </si>
  <si>
    <t>Articles de coutellerie</t>
  </si>
  <si>
    <t>Articles d'écriture et de bureau</t>
  </si>
  <si>
    <t>Articles divers en caoutchouc ( consommation)</t>
  </si>
  <si>
    <t>Balais, brosses et autres articles similaires ( consommation)</t>
  </si>
  <si>
    <t>Briquets, allumeurs et leurs parties autres que les pierres et les mèches.</t>
  </si>
  <si>
    <t>Chapeaux et autres coiffures</t>
  </si>
  <si>
    <t>Colles</t>
  </si>
  <si>
    <t>Disques et autres supports magnétique</t>
  </si>
  <si>
    <t>Fermetures à glissière et leurs parties</t>
  </si>
  <si>
    <t>Filets à mailles ( consommation)</t>
  </si>
  <si>
    <t>Fils et tissus de soie ( consommation)</t>
  </si>
  <si>
    <t>Fleurs artificielles,postiches, perruques et autres articles divers</t>
  </si>
  <si>
    <t>Instruments de musique</t>
  </si>
  <si>
    <t>Lampes et tubes électriques</t>
  </si>
  <si>
    <t>Monnaies</t>
  </si>
  <si>
    <t>Moteurs à pistons; autres moteurs et leurs parties ( consommation)</t>
  </si>
  <si>
    <t>Mouvements d'horlogerie et leur parties</t>
  </si>
  <si>
    <t>Outils à main divers</t>
  </si>
  <si>
    <t>Ouvrages divers en aluminium ( consommation)</t>
  </si>
  <si>
    <t>Ouvrages divers en bois en sparterie ou en vannerie ( consommation)</t>
  </si>
  <si>
    <t>Ouvrages divers en cuivre ( consommation)</t>
  </si>
  <si>
    <t>Ouvrages divers en fer ou en acier ( consommation)</t>
  </si>
  <si>
    <t>Ouvrages finis en fonte, fer ou acier</t>
  </si>
  <si>
    <t>Parapluies, articles similaire et leurs parties</t>
  </si>
  <si>
    <t>Peignes à coiffer,épingles à cheveux et et autres articles similaires pour la coiffure</t>
  </si>
  <si>
    <t>Peintures, vernis et mastics ( consommation)</t>
  </si>
  <si>
    <t>Pipes, fume-cigare, fume-cigarette et leurs parties.</t>
  </si>
  <si>
    <t>Plaques, pellicules, films et produits pour la photographie ( consommation)</t>
  </si>
  <si>
    <t>Sacs, malles et ouvrages divers en cuir ( consommation)</t>
  </si>
  <si>
    <t>Sièges, meubles,matelas et articles d'éclairage ( consommation)</t>
  </si>
  <si>
    <t>Tapis et revêtements de sol ( consommation)</t>
  </si>
  <si>
    <t>Tissus et fils  d'autres fibres textiles végétales</t>
  </si>
  <si>
    <t>Tissus et fils de laine, poil ou crin ( consommation)</t>
  </si>
  <si>
    <t>Tissus et fils de lin</t>
  </si>
  <si>
    <t>Tissus imprégnés ou enduits de matières diverse ( consommation)</t>
  </si>
  <si>
    <t>Appareils de contrôle du temps et compteurs de temps</t>
  </si>
  <si>
    <t>Appareils électriques de signalisation</t>
  </si>
  <si>
    <t>Appareils émetteurs; récepteurs; pour la radiotéléphonie, la radiotélégraphie</t>
  </si>
  <si>
    <t>Appreils de photocopie, photographie ou cimematographie</t>
  </si>
  <si>
    <t>Articles de robinetterie et organes similaires (équipement industriel)</t>
  </si>
  <si>
    <t>Articles divers en caoutchouc (équipement industriel)</t>
  </si>
  <si>
    <t>Autres munitions et armes blanches</t>
  </si>
  <si>
    <t>Avions et autres véhicules aériens ou spatiaux</t>
  </si>
  <si>
    <t>Balais, brosses et autres articles similaires (équipement industriel)</t>
  </si>
  <si>
    <t>Calandres, laminoirs et cylindres pour ces machines.</t>
  </si>
  <si>
    <t>Chaudières, turbines et leurs parties</t>
  </si>
  <si>
    <t>Coffres-forts et fournitures métalliques de bureau</t>
  </si>
  <si>
    <t>Courroies en caoutchouc</t>
  </si>
  <si>
    <t>Filets à mailles (équipement industriel)</t>
  </si>
  <si>
    <t>Fours industriels et brûleurs</t>
  </si>
  <si>
    <t>Instruments et appareils d'optique</t>
  </si>
  <si>
    <t>Isolateurs et pièces isolantes (équipement industriel)</t>
  </si>
  <si>
    <t>Lampes et appareils d'éclairage</t>
  </si>
  <si>
    <t>Machines et appareils électriques à usages divers</t>
  </si>
  <si>
    <t>Machines pour la préparation des matières textiles</t>
  </si>
  <si>
    <t>Matériel pour voie ferrée</t>
  </si>
  <si>
    <t>Moteurs à pistons; autres moteurs et leurs parties (équipement industriel)</t>
  </si>
  <si>
    <t>Outils de métier</t>
  </si>
  <si>
    <t>Ouvrages divers en aluminium (équipement industriel)</t>
  </si>
  <si>
    <t>Ouvrages divers en bois en sparterie ou en vannerie (équipement industriel)</t>
  </si>
  <si>
    <t>Ouvrages divers en fer ou en acier (équipement industriel)</t>
  </si>
  <si>
    <t>Roulements</t>
  </si>
  <si>
    <t>Sacs, malles et ouvrages divers en cuir (équipement industriel)</t>
  </si>
  <si>
    <t>Tubes électroniques divers</t>
  </si>
  <si>
    <t>Turbines, turboréacteurs et turbopropulseurs</t>
  </si>
  <si>
    <t>Verre et ouvrages en verre (équipement industriel)</t>
  </si>
  <si>
    <t>Enregistrement_Mois</t>
  </si>
  <si>
    <t>Fils métalliques sauf électriques</t>
  </si>
  <si>
    <t>Plomb et ouvrages en plomb</t>
  </si>
  <si>
    <t>Préparations à base de sucre (demi produits)</t>
  </si>
  <si>
    <t>Parties et accessoires pour fusils de chasse</t>
  </si>
  <si>
    <t>Fils et tissus de soie (demi produits)</t>
  </si>
  <si>
    <t>Huile brute de pétrole</t>
  </si>
  <si>
    <t>Margarines et matiéres grasses (produits bruts)</t>
  </si>
  <si>
    <t>Encre d'imprimerie ou d'écriture ( consommation)</t>
  </si>
  <si>
    <t>Fusils de chasse</t>
  </si>
  <si>
    <t>Rasoirs, tondeuses et appareils à épiler, à moteur électrique incorporé</t>
  </si>
  <si>
    <t>Métaux précieux et leur résidus</t>
  </si>
  <si>
    <t>Ar_NPR_LIB</t>
  </si>
  <si>
    <t>All</t>
  </si>
  <si>
    <t>Fils spéciaux, ficelles, cordes et cordages ( consommation)</t>
  </si>
  <si>
    <t>Déchets cliniques</t>
  </si>
  <si>
    <t>Indéfini</t>
  </si>
  <si>
    <t>Minerai d'étain</t>
  </si>
  <si>
    <t>01</t>
  </si>
  <si>
    <t>cd</t>
  </si>
  <si>
    <t>Période</t>
  </si>
  <si>
    <t>Mois</t>
  </si>
  <si>
    <t>Période C</t>
  </si>
  <si>
    <t>Janvier</t>
  </si>
  <si>
    <t>Janv - fév</t>
  </si>
  <si>
    <t>Février</t>
  </si>
  <si>
    <t>Janv - mars</t>
  </si>
  <si>
    <t>Mars</t>
  </si>
  <si>
    <t>Janv - avr</t>
  </si>
  <si>
    <t>Avril</t>
  </si>
  <si>
    <t>Janv - mai</t>
  </si>
  <si>
    <t>Mai</t>
  </si>
  <si>
    <t>Janv - juin</t>
  </si>
  <si>
    <t>Juin</t>
  </si>
  <si>
    <t>Janv - juil</t>
  </si>
  <si>
    <t>Juillet</t>
  </si>
  <si>
    <t>Janv - août</t>
  </si>
  <si>
    <t>Août</t>
  </si>
  <si>
    <t>Janv - sept</t>
  </si>
  <si>
    <t>Septembre</t>
  </si>
  <si>
    <t>Janv - oct</t>
  </si>
  <si>
    <t>Octobre</t>
  </si>
  <si>
    <t>Janv - nov</t>
  </si>
  <si>
    <t>Novembre</t>
  </si>
  <si>
    <t>Années</t>
  </si>
  <si>
    <t>Décembre</t>
  </si>
  <si>
    <t>Janvier - Février</t>
  </si>
  <si>
    <t>Janvier - Mars</t>
  </si>
  <si>
    <t>Janvier - Avril</t>
  </si>
  <si>
    <t>Janvier - Mai</t>
  </si>
  <si>
    <t>Janvier - Juin</t>
  </si>
  <si>
    <t>Janvier - Juillet</t>
  </si>
  <si>
    <t>Janvier - Août</t>
  </si>
  <si>
    <t>Janvier - Septembre</t>
  </si>
  <si>
    <t>Janvier- Octobre</t>
  </si>
  <si>
    <t>Janvier - Novembre</t>
  </si>
  <si>
    <t>Déchets et débris de piles, de batteries de piles et d'accumulateurs</t>
  </si>
  <si>
    <t>Machines-outils portatives à moteur électrique</t>
  </si>
  <si>
    <t>Animaux vivants</t>
  </si>
  <si>
    <t>Margarines et matiéres grasses</t>
  </si>
  <si>
    <t>Préparations à base de sucre</t>
  </si>
  <si>
    <t>Composants électroniques</t>
  </si>
  <si>
    <t>Cuirs, peaux et pelleteries bruts</t>
  </si>
  <si>
    <t>Encre d'imprimerie ou d'écriture</t>
  </si>
  <si>
    <t>Fils et tissus de soie</t>
  </si>
  <si>
    <t>Fils spéciaux, ficelles, cordes et cordages</t>
  </si>
  <si>
    <t>Isolateurs et pièces isolantes</t>
  </si>
  <si>
    <t>Ouvrages divers en cuivre</t>
  </si>
  <si>
    <t>Peintures, vernis et mastics</t>
  </si>
  <si>
    <t>Plaques, pellicules, films et produits pour la photographie</t>
  </si>
  <si>
    <t>Sacs, malles et ouvrages divers en cuir</t>
  </si>
  <si>
    <t>Sièges, meubles,matelas et articles d'éclairage</t>
  </si>
  <si>
    <t>Tapis et revêtements de sol</t>
  </si>
  <si>
    <t>Tissus et fils de laine, poil ou crin</t>
  </si>
  <si>
    <t>Verre et ouvrages en verre</t>
  </si>
  <si>
    <t>Articles divers en caoutchouc</t>
  </si>
  <si>
    <t>Balais, brosses et autres articles similaires</t>
  </si>
  <si>
    <t>Filets à mailles</t>
  </si>
  <si>
    <t>Moteurs à pistons; autres moteurs et leurs parties</t>
  </si>
  <si>
    <t>Ouvrages divers en aluminium</t>
  </si>
  <si>
    <t>Ouvrages divers en bois en sparterie ou en vannerie</t>
  </si>
  <si>
    <t>Ouvrages divers en fer ou en acier</t>
  </si>
  <si>
    <t>Articles de robinetterie et organes similaires</t>
  </si>
  <si>
    <t>ALIMENTATION, BOISSONS ET TABACS</t>
  </si>
  <si>
    <t>DEMI PRODUITS</t>
  </si>
  <si>
    <t>PRODUITS BRUTS D'ORIGINE ANIMALE ET VEGETALE</t>
  </si>
  <si>
    <t>PRODUITS FINIS DE CONSOMMATION</t>
  </si>
  <si>
    <t>PRODUITS FINIS D'EQUIPEMENT INDUSTRIEL</t>
  </si>
  <si>
    <t>OR INDUSTRIEL</t>
  </si>
  <si>
    <t>PRODUITS BRUTS D'ORIGINE MINERALE</t>
  </si>
  <si>
    <t>PRODUITS FINIS D'EQUIPEMENT AGRICOLE</t>
  </si>
  <si>
    <t>Energie et lubrifiants</t>
  </si>
  <si>
    <t>2025</t>
  </si>
  <si>
    <t>Janvier 2025*</t>
  </si>
  <si>
    <t>Janvier 2024</t>
  </si>
  <si>
    <t>ENERGIE ET LUBRIFIANTS</t>
  </si>
  <si>
    <t>02</t>
  </si>
  <si>
    <t>03</t>
  </si>
  <si>
    <t>Fruits rouges (fraises, framboises, myrtilles....)</t>
  </si>
  <si>
    <t>Année</t>
  </si>
  <si>
    <t>Sucre brut ou raffiné</t>
  </si>
  <si>
    <t>2026</t>
  </si>
  <si>
    <t>(Plusieurs éléments)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</si>
</sst>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€_-;\-* #,##0.00\ _€_-;_-* &quot;-&quot;??\ _€_-;_-@_-"/>
    <numFmt numFmtId="165" formatCode="_-* #,##0.00\ _D_H_-;\-* #,##0.00\ _D_H_-;_-* &quot;-&quot;??\ _D_H_-;_-@_-"/>
    <numFmt numFmtId="166" formatCode="_-* #,##0\ _€_-;\-* #,##0\ _€_-;_-* &quot;-&quot;??\ _€_-;_-@_-"/>
    <numFmt numFmtId="167" formatCode="_-* #,##0\ _D_H_-;\-* #,##0\ _D_H_-;_-* &quot;-&quot;??\ _D_H_-;_-@_-"/>
    <numFmt numFmtId="168" formatCode="_-* #,##0.0\ _€_-;\-* #,##0.0\ _€_-;_-* &quot;-&quot;??\ _€_-;_-@_-"/>
    <numFmt numFmtId="169" formatCode="_-* #,##0\ _€_-;\-* #,##0\ _€_-;_-* &quot;-&quot;?\ _€_-;_-@_-"/>
    <numFmt numFmtId="170" formatCode="_-* #,##0\ _F_-;\-* #,##0\ _F_-;_-* &quot;-&quot;??\ _F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2" tint="-0.499984740745262"/>
      <name val="Book Antiqua"/>
      <family val="1"/>
    </font>
    <font>
      <sz val="10"/>
      <name val="Arial"/>
      <family val="2"/>
    </font>
    <font>
      <sz val="10"/>
      <color rgb="FF301383"/>
      <name val="Book Antiqua"/>
      <family val="1"/>
    </font>
    <font>
      <b/>
      <i/>
      <sz val="11"/>
      <color rgb="FF301383"/>
      <name val="Book Antiqua"/>
      <family val="1"/>
    </font>
    <font>
      <i/>
      <sz val="10"/>
      <color rgb="FF301383"/>
      <name val="Book Antiqua"/>
      <family val="1"/>
    </font>
    <font>
      <b/>
      <sz val="11"/>
      <color rgb="FF301383"/>
      <name val="Book Antiqua"/>
      <family val="1"/>
    </font>
    <font>
      <sz val="11"/>
      <color rgb="FF301383"/>
      <name val="Book Antiqua"/>
      <family val="1"/>
    </font>
    <font>
      <b/>
      <sz val="12"/>
      <color rgb="FF301383"/>
      <name val="Book Antiqua"/>
      <family val="1"/>
    </font>
    <font>
      <i/>
      <sz val="12"/>
      <color theme="1"/>
      <name val="Book Antiqua"/>
      <family val="1"/>
    </font>
    <font>
      <sz val="12"/>
      <color theme="1"/>
      <name val="Book Antiqua"/>
      <family val="1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Book Antiqua"/>
      <family val="1"/>
    </font>
    <font>
      <b/>
      <sz val="12"/>
      <color theme="1"/>
      <name val="Calibri"/>
      <family val="2"/>
      <scheme val="minor"/>
    </font>
    <font>
      <b/>
      <i/>
      <sz val="11"/>
      <color rgb="FF002060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9F9F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theme="2" tint="-0.24994659260841701"/>
      </left>
      <right/>
      <top style="thin">
        <color theme="2" tint="-0.24994659260841701"/>
      </top>
      <bottom/>
      <diagonal/>
    </border>
    <border>
      <left/>
      <right/>
      <top style="thin">
        <color theme="2" tint="-0.24994659260841701"/>
      </top>
      <bottom/>
      <diagonal/>
    </border>
    <border>
      <left/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/>
      <top/>
      <bottom style="thin">
        <color theme="2" tint="-0.24994659260841701"/>
      </bottom>
      <diagonal/>
    </border>
    <border>
      <left/>
      <right/>
      <top/>
      <bottom style="thin">
        <color theme="2" tint="-0.24994659260841701"/>
      </bottom>
      <diagonal/>
    </border>
    <border>
      <left/>
      <right style="thin">
        <color theme="2" tint="-0.24994659260841701"/>
      </right>
      <top/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56">
    <xf numFmtId="0" fontId="0" fillId="0" borderId="0" xfId="0"/>
    <xf numFmtId="166" fontId="6" fillId="3" borderId="11" xfId="1" applyNumberFormat="1" applyFont="1" applyFill="1" applyBorder="1" applyAlignment="1">
      <alignment horizontal="center"/>
    </xf>
    <xf numFmtId="166" fontId="7" fillId="4" borderId="10" xfId="3" applyNumberFormat="1" applyFont="1" applyFill="1" applyBorder="1"/>
    <xf numFmtId="166" fontId="7" fillId="4" borderId="10" xfId="1" applyNumberFormat="1" applyFont="1" applyFill="1" applyBorder="1"/>
    <xf numFmtId="166" fontId="0" fillId="0" borderId="0" xfId="0" applyNumberFormat="1"/>
    <xf numFmtId="166" fontId="8" fillId="4" borderId="10" xfId="3" applyNumberFormat="1" applyFont="1" applyFill="1" applyBorder="1"/>
    <xf numFmtId="166" fontId="8" fillId="4" borderId="10" xfId="1" applyNumberFormat="1" applyFont="1" applyFill="1" applyBorder="1"/>
    <xf numFmtId="167" fontId="0" fillId="0" borderId="0" xfId="1" applyNumberFormat="1" applyFont="1"/>
    <xf numFmtId="167" fontId="0" fillId="0" borderId="0" xfId="0" applyNumberFormat="1"/>
    <xf numFmtId="0" fontId="9" fillId="3" borderId="12" xfId="2" applyFont="1" applyFill="1" applyBorder="1" applyAlignment="1">
      <alignment horizontal="center" vertical="center"/>
    </xf>
    <xf numFmtId="166" fontId="7" fillId="3" borderId="12" xfId="1" applyNumberFormat="1" applyFont="1" applyFill="1" applyBorder="1" applyAlignment="1">
      <alignment horizontal="right"/>
    </xf>
    <xf numFmtId="0" fontId="10" fillId="0" borderId="0" xfId="0" applyFont="1"/>
    <xf numFmtId="166" fontId="1" fillId="0" borderId="0" xfId="1" applyNumberFormat="1" applyFont="1"/>
    <xf numFmtId="0" fontId="11" fillId="0" borderId="0" xfId="0" applyFont="1"/>
    <xf numFmtId="0" fontId="11" fillId="0" borderId="0" xfId="0" applyFont="1" applyFill="1"/>
    <xf numFmtId="0" fontId="11" fillId="0" borderId="0" xfId="0" applyFont="1" applyAlignment="1">
      <alignment horizontal="center"/>
    </xf>
    <xf numFmtId="0" fontId="11" fillId="0" borderId="0" xfId="0" applyFont="1" applyFill="1" applyAlignment="1">
      <alignment horizontal="center"/>
    </xf>
    <xf numFmtId="0" fontId="10" fillId="0" borderId="0" xfId="0" applyFont="1" applyFill="1" applyAlignment="1">
      <alignment horizontal="right"/>
    </xf>
    <xf numFmtId="169" fontId="6" fillId="3" borderId="11" xfId="2" applyNumberFormat="1" applyFont="1" applyFill="1" applyBorder="1" applyAlignment="1">
      <alignment horizontal="center"/>
    </xf>
    <xf numFmtId="166" fontId="0" fillId="0" borderId="0" xfId="4" applyNumberFormat="1" applyFont="1"/>
    <xf numFmtId="166" fontId="7" fillId="3" borderId="12" xfId="3" applyNumberFormat="1" applyFont="1" applyFill="1" applyBorder="1" applyAlignment="1">
      <alignment horizontal="right"/>
    </xf>
    <xf numFmtId="166" fontId="1" fillId="0" borderId="0" xfId="4" applyNumberFormat="1" applyFont="1"/>
    <xf numFmtId="168" fontId="0" fillId="0" borderId="0" xfId="0" applyNumberFormat="1"/>
    <xf numFmtId="166" fontId="7" fillId="4" borderId="10" xfId="1" applyNumberFormat="1" applyFont="1" applyFill="1" applyBorder="1" applyAlignment="1">
      <alignment horizontal="center"/>
    </xf>
    <xf numFmtId="0" fontId="12" fillId="0" borderId="0" xfId="0" pivotButton="1" applyFont="1"/>
    <xf numFmtId="0" fontId="12" fillId="0" borderId="0" xfId="0" applyFont="1"/>
    <xf numFmtId="0" fontId="12" fillId="0" borderId="0" xfId="0" applyFont="1" applyAlignment="1">
      <alignment horizontal="left"/>
    </xf>
    <xf numFmtId="170" fontId="12" fillId="0" borderId="0" xfId="0" applyNumberFormat="1" applyFont="1"/>
    <xf numFmtId="0" fontId="0" fillId="0" borderId="0" xfId="0" pivotButton="1"/>
    <xf numFmtId="0" fontId="0" fillId="5" borderId="0" xfId="0" applyFill="1"/>
    <xf numFmtId="0" fontId="12" fillId="5" borderId="0" xfId="0" applyFont="1" applyFill="1"/>
    <xf numFmtId="170" fontId="12" fillId="5" borderId="0" xfId="0" applyNumberFormat="1" applyFont="1" applyFill="1"/>
    <xf numFmtId="167" fontId="0" fillId="0" borderId="0" xfId="1" pivotButton="1" applyNumberFormat="1" applyFont="1"/>
    <xf numFmtId="0" fontId="12" fillId="0" borderId="0" xfId="0" applyFont="1" applyAlignment="1">
      <alignment horizontal="left" indent="1"/>
    </xf>
    <xf numFmtId="0" fontId="12" fillId="5" borderId="0" xfId="0" pivotButton="1" applyFont="1" applyFill="1"/>
    <xf numFmtId="0" fontId="0" fillId="5" borderId="0" xfId="0" pivotButton="1" applyFill="1"/>
    <xf numFmtId="170" fontId="12" fillId="0" borderId="0" xfId="0" pivotButton="1" applyNumberFormat="1" applyFont="1"/>
    <xf numFmtId="0" fontId="13" fillId="6" borderId="13" xfId="5" applyFont="1" applyFill="1" applyBorder="1" applyAlignment="1">
      <alignment horizontal="center"/>
    </xf>
    <xf numFmtId="0" fontId="14" fillId="0" borderId="14" xfId="5" applyFont="1" applyBorder="1" applyAlignment="1">
      <alignment horizontal="center"/>
    </xf>
    <xf numFmtId="0" fontId="14" fillId="0" borderId="15" xfId="5" applyFont="1" applyBorder="1" applyAlignment="1">
      <alignment horizontal="center"/>
    </xf>
    <xf numFmtId="0" fontId="14" fillId="0" borderId="16" xfId="5" applyFont="1" applyBorder="1" applyAlignment="1">
      <alignment horizontal="center"/>
    </xf>
    <xf numFmtId="0" fontId="15" fillId="0" borderId="17" xfId="0" applyFont="1" applyBorder="1" applyAlignment="1">
      <alignment horizontal="left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3" borderId="7" xfId="2" applyNumberFormat="1" applyFont="1" applyFill="1" applyBorder="1" applyAlignment="1" applyProtection="1">
      <alignment horizontal="center" wrapText="1"/>
    </xf>
    <xf numFmtId="0" fontId="4" fillId="3" borderId="10" xfId="2" applyNumberFormat="1" applyFont="1" applyFill="1" applyBorder="1" applyAlignment="1" applyProtection="1">
      <alignment horizontal="center" wrapText="1"/>
    </xf>
    <xf numFmtId="0" fontId="16" fillId="3" borderId="8" xfId="0" applyFont="1" applyFill="1" applyBorder="1" applyAlignment="1">
      <alignment horizontal="center"/>
    </xf>
    <xf numFmtId="0" fontId="16" fillId="3" borderId="9" xfId="0" applyFont="1" applyFill="1" applyBorder="1" applyAlignment="1">
      <alignment horizontal="center"/>
    </xf>
    <xf numFmtId="0" fontId="16" fillId="3" borderId="18" xfId="0" applyFont="1" applyFill="1" applyBorder="1" applyAlignment="1">
      <alignment horizontal="center"/>
    </xf>
    <xf numFmtId="49" fontId="5" fillId="3" borderId="8" xfId="2" applyNumberFormat="1" applyFont="1" applyFill="1" applyBorder="1" applyAlignment="1">
      <alignment horizontal="center"/>
    </xf>
    <xf numFmtId="49" fontId="5" fillId="3" borderId="9" xfId="2" applyNumberFormat="1" applyFont="1" applyFill="1" applyBorder="1" applyAlignment="1">
      <alignment horizontal="center"/>
    </xf>
  </cellXfs>
  <cellStyles count="6">
    <cellStyle name="Milliers" xfId="1" builtinId="3"/>
    <cellStyle name="Milliers 2" xfId="4" xr:uid="{00000000-0005-0000-0000-000001000000}"/>
    <cellStyle name="Milliers 3 2" xfId="3" xr:uid="{00000000-0005-0000-0000-000002000000}"/>
    <cellStyle name="Normal" xfId="0" builtinId="0"/>
    <cellStyle name="Normal 2" xfId="5" xr:uid="{00000000-0005-0000-0000-000004000000}"/>
    <cellStyle name="Normal_import03" xfId="2" xr:uid="{00000000-0005-0000-0000-000005000000}"/>
  </cellStyles>
  <dxfs count="104"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</dxfs>
  <tableStyles count="0" defaultTableStyle="TableStyleMedium2" defaultPivotStyle="PivotStyleLight16"/>
  <colors>
    <mruColors>
      <color rgb="FFF9F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pivotCacheDefinition" Target="pivotCache/pivotCacheDefinition6.xml"/><Relationship Id="rId18" Type="http://schemas.openxmlformats.org/officeDocument/2006/relationships/pivotCacheDefinition" Target="pivotCache/pivotCacheDefinition11.xml"/><Relationship Id="rId26" Type="http://schemas.openxmlformats.org/officeDocument/2006/relationships/pivotCacheDefinition" Target="pivotCache/pivotCacheDefinition19.xml"/><Relationship Id="rId21" Type="http://schemas.openxmlformats.org/officeDocument/2006/relationships/pivotCacheDefinition" Target="pivotCache/pivotCacheDefinition14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5.xml"/><Relationship Id="rId17" Type="http://schemas.openxmlformats.org/officeDocument/2006/relationships/pivotCacheDefinition" Target="pivotCache/pivotCacheDefinition10.xml"/><Relationship Id="rId25" Type="http://schemas.openxmlformats.org/officeDocument/2006/relationships/pivotCacheDefinition" Target="pivotCache/pivotCacheDefinition18.xml"/><Relationship Id="rId33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9.xml"/><Relationship Id="rId20" Type="http://schemas.openxmlformats.org/officeDocument/2006/relationships/pivotCacheDefinition" Target="pivotCache/pivotCacheDefinition13.xml"/><Relationship Id="rId29" Type="http://schemas.openxmlformats.org/officeDocument/2006/relationships/pivotCacheDefinition" Target="pivotCache/pivotCacheDefinition2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4.xml"/><Relationship Id="rId24" Type="http://schemas.openxmlformats.org/officeDocument/2006/relationships/pivotCacheDefinition" Target="pivotCache/pivotCacheDefinition17.xml"/><Relationship Id="rId32" Type="http://schemas.openxmlformats.org/officeDocument/2006/relationships/theme" Target="theme/theme1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8.xml"/><Relationship Id="rId23" Type="http://schemas.openxmlformats.org/officeDocument/2006/relationships/pivotCacheDefinition" Target="pivotCache/pivotCacheDefinition16.xml"/><Relationship Id="rId28" Type="http://schemas.openxmlformats.org/officeDocument/2006/relationships/pivotCacheDefinition" Target="pivotCache/pivotCacheDefinition21.xml"/><Relationship Id="rId36" Type="http://schemas.openxmlformats.org/officeDocument/2006/relationships/sheetMetadata" Target="metadata.xml"/><Relationship Id="rId10" Type="http://schemas.openxmlformats.org/officeDocument/2006/relationships/pivotCacheDefinition" Target="pivotCache/pivotCacheDefinition3.xml"/><Relationship Id="rId19" Type="http://schemas.openxmlformats.org/officeDocument/2006/relationships/pivotCacheDefinition" Target="pivotCache/pivotCacheDefinition12.xml"/><Relationship Id="rId31" Type="http://schemas.microsoft.com/office/2007/relationships/slicerCache" Target="slicerCaches/slicerCache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pivotCacheDefinition" Target="pivotCache/pivotCacheDefinition7.xml"/><Relationship Id="rId22" Type="http://schemas.openxmlformats.org/officeDocument/2006/relationships/pivotCacheDefinition" Target="pivotCache/pivotCacheDefinition15.xml"/><Relationship Id="rId27" Type="http://schemas.openxmlformats.org/officeDocument/2006/relationships/pivotCacheDefinition" Target="pivotCache/pivotCacheDefinition20.xml"/><Relationship Id="rId30" Type="http://schemas.microsoft.com/office/2007/relationships/slicerCache" Target="slicerCaches/slicerCache1.xml"/><Relationship Id="rId35" Type="http://schemas.openxmlformats.org/officeDocument/2006/relationships/sharedStrings" Target="sharedStrings.xml"/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1262023</xdr:colOff>
      <xdr:row>18</xdr:row>
      <xdr:rowOff>116220</xdr:rowOff>
    </xdr:from>
    <xdr:to>
      <xdr:col>3</xdr:col>
      <xdr:colOff>310963</xdr:colOff>
      <xdr:row>36</xdr:row>
      <xdr:rowOff>27214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Enregistrement_Mois">
              <a:extLst>
                <a:ext uri="{FF2B5EF4-FFF2-40B4-BE49-F238E27FC236}">
                  <a16:creationId xmlns:a16="http://schemas.microsoft.com/office/drawing/2014/main" id="{5FBA6B73-3C53-41A9-AE80-1B558238F43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Enregistrement_Mois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26844" y="3790149"/>
              <a:ext cx="1838405" cy="358492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MA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1279071</xdr:colOff>
      <xdr:row>5</xdr:row>
      <xdr:rowOff>74839</xdr:rowOff>
    </xdr:from>
    <xdr:to>
      <xdr:col>3</xdr:col>
      <xdr:colOff>318406</xdr:colOff>
      <xdr:row>17</xdr:row>
      <xdr:rowOff>149679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Annee">
              <a:extLst>
                <a:ext uri="{FF2B5EF4-FFF2-40B4-BE49-F238E27FC236}">
                  <a16:creationId xmlns:a16="http://schemas.microsoft.com/office/drawing/2014/main" id="{17B0EA12-4A42-4EDF-BCD7-4C048F5135E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nne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43892" y="109537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MA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371475</xdr:colOff>
      <xdr:row>6</xdr:row>
      <xdr:rowOff>180174</xdr:rowOff>
    </xdr:from>
    <xdr:to>
      <xdr:col>5</xdr:col>
      <xdr:colOff>685880</xdr:colOff>
      <xdr:row>25</xdr:row>
      <xdr:rowOff>145596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Enregistrement_Mois 3">
              <a:extLst>
                <a:ext uri="{FF2B5EF4-FFF2-40B4-BE49-F238E27FC236}">
                  <a16:creationId xmlns:a16="http://schemas.microsoft.com/office/drawing/2014/main" id="{88EE47C4-69CF-4125-971E-D927A233163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Enregistrement_Mois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657475" y="1323174"/>
              <a:ext cx="1838405" cy="358492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MA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759998</xdr:colOff>
      <xdr:row>6</xdr:row>
      <xdr:rowOff>171450</xdr:rowOff>
    </xdr:from>
    <xdr:to>
      <xdr:col>3</xdr:col>
      <xdr:colOff>302798</xdr:colOff>
      <xdr:row>20</xdr:row>
      <xdr:rowOff>28575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Annee 1">
              <a:extLst>
                <a:ext uri="{FF2B5EF4-FFF2-40B4-BE49-F238E27FC236}">
                  <a16:creationId xmlns:a16="http://schemas.microsoft.com/office/drawing/2014/main" id="{49D114BF-0868-459B-8E1C-98D2E363799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nnee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59998" y="131445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MA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57150</xdr:rowOff>
    </xdr:from>
    <xdr:to>
      <xdr:col>0</xdr:col>
      <xdr:colOff>123825</xdr:colOff>
      <xdr:row>2</xdr:row>
      <xdr:rowOff>57150</xdr:rowOff>
    </xdr:to>
    <xdr:pic>
      <xdr:nvPicPr>
        <xdr:cNvPr id="2" name="Picture 33" descr="logo OC VF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4765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0</xdr:colOff>
      <xdr:row>1</xdr:row>
      <xdr:rowOff>57150</xdr:rowOff>
    </xdr:from>
    <xdr:ext cx="0" cy="190500"/>
    <xdr:pic>
      <xdr:nvPicPr>
        <xdr:cNvPr id="5" name="Picture 33" descr="logo OC VF 2">
          <a:extLst>
            <a:ext uri="{FF2B5EF4-FFF2-40B4-BE49-F238E27FC236}">
              <a16:creationId xmlns:a16="http://schemas.microsoft.com/office/drawing/2014/main" id="{B8205052-F55C-487D-9016-857264630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4765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926306</xdr:colOff>
      <xdr:row>1</xdr:row>
      <xdr:rowOff>59543</xdr:rowOff>
    </xdr:from>
    <xdr:ext cx="1285875" cy="779065"/>
    <xdr:pic>
      <xdr:nvPicPr>
        <xdr:cNvPr id="8" name="Image 7">
          <a:extLst>
            <a:ext uri="{FF2B5EF4-FFF2-40B4-BE49-F238E27FC236}">
              <a16:creationId xmlns:a16="http://schemas.microsoft.com/office/drawing/2014/main" id="{D49E05E9-6BF3-4D43-A5DB-11C52D0F0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7775" y="261949"/>
          <a:ext cx="1285875" cy="779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285750</xdr:colOff>
      <xdr:row>1</xdr:row>
      <xdr:rowOff>88118</xdr:rowOff>
    </xdr:from>
    <xdr:ext cx="1152244" cy="674730"/>
    <xdr:pic>
      <xdr:nvPicPr>
        <xdr:cNvPr id="9" name="Image 8">
          <a:extLst>
            <a:ext uri="{FF2B5EF4-FFF2-40B4-BE49-F238E27FC236}">
              <a16:creationId xmlns:a16="http://schemas.microsoft.com/office/drawing/2014/main" id="{6DD5802A-4912-4416-8E04-84678A85C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5750" y="290524"/>
          <a:ext cx="1152244" cy="67473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1</xdr:row>
      <xdr:rowOff>57150</xdr:rowOff>
    </xdr:from>
    <xdr:ext cx="0" cy="188515"/>
    <xdr:pic>
      <xdr:nvPicPr>
        <xdr:cNvPr id="2" name="Picture 33" descr="logo OC VF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57175"/>
          <a:ext cx="0" cy="188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1057275</xdr:colOff>
      <xdr:row>1</xdr:row>
      <xdr:rowOff>66675</xdr:rowOff>
    </xdr:from>
    <xdr:ext cx="1285875" cy="779065"/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0" y="266700"/>
          <a:ext cx="1285875" cy="779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238125</xdr:colOff>
      <xdr:row>1</xdr:row>
      <xdr:rowOff>95250</xdr:rowOff>
    </xdr:from>
    <xdr:ext cx="1152244" cy="674730"/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8125" y="295275"/>
          <a:ext cx="1152244" cy="67473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57150</xdr:rowOff>
    </xdr:from>
    <xdr:ext cx="0" cy="188515"/>
    <xdr:pic>
      <xdr:nvPicPr>
        <xdr:cNvPr id="5" name="Picture 33" descr="logo OC VF 2">
          <a:extLst>
            <a:ext uri="{FF2B5EF4-FFF2-40B4-BE49-F238E27FC236}">
              <a16:creationId xmlns:a16="http://schemas.microsoft.com/office/drawing/2014/main" id="{8656749D-FBAA-4F74-8752-CAD225952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59556"/>
          <a:ext cx="0" cy="188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2</xdr:row>
      <xdr:rowOff>57150</xdr:rowOff>
    </xdr:from>
    <xdr:to>
      <xdr:col>1</xdr:col>
      <xdr:colOff>123825</xdr:colOff>
      <xdr:row>3</xdr:row>
      <xdr:rowOff>57150</xdr:rowOff>
    </xdr:to>
    <xdr:pic>
      <xdr:nvPicPr>
        <xdr:cNvPr id="2" name="Picture 33" descr="logo OC VF 2">
          <a:extLst>
            <a:ext uri="{FF2B5EF4-FFF2-40B4-BE49-F238E27FC236}">
              <a16:creationId xmlns:a16="http://schemas.microsoft.com/office/drawing/2014/main" id="{780829DE-58D6-461C-AC7E-53FCFA135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571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0</xdr:colOff>
      <xdr:row>2</xdr:row>
      <xdr:rowOff>57150</xdr:rowOff>
    </xdr:from>
    <xdr:ext cx="0" cy="190500"/>
    <xdr:pic>
      <xdr:nvPicPr>
        <xdr:cNvPr id="3" name="Picture 33" descr="logo OC VF 2">
          <a:extLst>
            <a:ext uri="{FF2B5EF4-FFF2-40B4-BE49-F238E27FC236}">
              <a16:creationId xmlns:a16="http://schemas.microsoft.com/office/drawing/2014/main" id="{5B53CB40-22BA-411C-876B-77ADA9B8D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1050" y="2571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926306</xdr:colOff>
      <xdr:row>2</xdr:row>
      <xdr:rowOff>59543</xdr:rowOff>
    </xdr:from>
    <xdr:ext cx="1285875" cy="779065"/>
    <xdr:pic>
      <xdr:nvPicPr>
        <xdr:cNvPr id="4" name="Image 3">
          <a:extLst>
            <a:ext uri="{FF2B5EF4-FFF2-40B4-BE49-F238E27FC236}">
              <a16:creationId xmlns:a16="http://schemas.microsoft.com/office/drawing/2014/main" id="{4A97A350-5675-47AC-A1CB-0ABDA3012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70156" y="259568"/>
          <a:ext cx="1285875" cy="779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285750</xdr:colOff>
      <xdr:row>2</xdr:row>
      <xdr:rowOff>88118</xdr:rowOff>
    </xdr:from>
    <xdr:ext cx="1152244" cy="674730"/>
    <xdr:pic>
      <xdr:nvPicPr>
        <xdr:cNvPr id="5" name="Image 4">
          <a:extLst>
            <a:ext uri="{FF2B5EF4-FFF2-40B4-BE49-F238E27FC236}">
              <a16:creationId xmlns:a16="http://schemas.microsoft.com/office/drawing/2014/main" id="{FF8499E0-FF3B-4FAC-8630-E96F99B2F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5750" y="288143"/>
          <a:ext cx="1152244" cy="674730"/>
        </a:xfrm>
        <a:prstGeom prst="rect">
          <a:avLst/>
        </a:prstGeom>
      </xdr:spPr>
    </xdr:pic>
    <xdr:clientData/>
  </xdr:oneCellAnchor>
  <xdr:twoCellAnchor editAs="oneCell">
    <xdr:from>
      <xdr:col>8</xdr:col>
      <xdr:colOff>338978</xdr:colOff>
      <xdr:row>6</xdr:row>
      <xdr:rowOff>168089</xdr:rowOff>
    </xdr:from>
    <xdr:to>
      <xdr:col>10</xdr:col>
      <xdr:colOff>586207</xdr:colOff>
      <xdr:row>24</xdr:row>
      <xdr:rowOff>123264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6" name="Enregistrement_Mois 1">
              <a:extLst>
                <a:ext uri="{FF2B5EF4-FFF2-40B4-BE49-F238E27FC236}">
                  <a16:creationId xmlns:a16="http://schemas.microsoft.com/office/drawing/2014/main" id="{4422FFE7-5ABB-42B3-800E-F6527BAAE7A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Enregistrement_Mois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362890" y="1658471"/>
              <a:ext cx="1771229" cy="374276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MA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123825</xdr:colOff>
      <xdr:row>2</xdr:row>
      <xdr:rowOff>57150</xdr:rowOff>
    </xdr:from>
    <xdr:ext cx="0" cy="188515"/>
    <xdr:pic>
      <xdr:nvPicPr>
        <xdr:cNvPr id="2" name="Picture 33" descr="logo OC VF 2">
          <a:extLst>
            <a:ext uri="{FF2B5EF4-FFF2-40B4-BE49-F238E27FC236}">
              <a16:creationId xmlns:a16="http://schemas.microsoft.com/office/drawing/2014/main" id="{655B7A98-41BD-4138-B77E-5B68B2A9C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57175"/>
          <a:ext cx="0" cy="188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1057275</xdr:colOff>
      <xdr:row>2</xdr:row>
      <xdr:rowOff>66675</xdr:rowOff>
    </xdr:from>
    <xdr:ext cx="1285875" cy="779065"/>
    <xdr:pic>
      <xdr:nvPicPr>
        <xdr:cNvPr id="3" name="Image 2">
          <a:extLst>
            <a:ext uri="{FF2B5EF4-FFF2-40B4-BE49-F238E27FC236}">
              <a16:creationId xmlns:a16="http://schemas.microsoft.com/office/drawing/2014/main" id="{FF81D670-EAD5-4547-B498-15BDA3CA6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0150" y="266700"/>
          <a:ext cx="1285875" cy="779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238125</xdr:colOff>
      <xdr:row>2</xdr:row>
      <xdr:rowOff>95250</xdr:rowOff>
    </xdr:from>
    <xdr:ext cx="1152244" cy="674730"/>
    <xdr:pic>
      <xdr:nvPicPr>
        <xdr:cNvPr id="4" name="Image 3">
          <a:extLst>
            <a:ext uri="{FF2B5EF4-FFF2-40B4-BE49-F238E27FC236}">
              <a16:creationId xmlns:a16="http://schemas.microsoft.com/office/drawing/2014/main" id="{78208662-1CED-44D2-A37E-5032799D9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8125" y="295275"/>
          <a:ext cx="1152244" cy="67473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</xdr:row>
      <xdr:rowOff>57150</xdr:rowOff>
    </xdr:from>
    <xdr:ext cx="0" cy="188515"/>
    <xdr:pic>
      <xdr:nvPicPr>
        <xdr:cNvPr id="5" name="Picture 33" descr="logo OC VF 2">
          <a:extLst>
            <a:ext uri="{FF2B5EF4-FFF2-40B4-BE49-F238E27FC236}">
              <a16:creationId xmlns:a16="http://schemas.microsoft.com/office/drawing/2014/main" id="{B1810AD0-35AB-47C8-9F97-0FA905B57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257175"/>
          <a:ext cx="0" cy="188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9</xdr:col>
      <xdr:colOff>0</xdr:colOff>
      <xdr:row>6</xdr:row>
      <xdr:rowOff>0</xdr:rowOff>
    </xdr:from>
    <xdr:to>
      <xdr:col>11</xdr:col>
      <xdr:colOff>250031</xdr:colOff>
      <xdr:row>23</xdr:row>
      <xdr:rowOff>134470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6" name="Enregistrement_Mois 2">
              <a:extLst>
                <a:ext uri="{FF2B5EF4-FFF2-40B4-BE49-F238E27FC236}">
                  <a16:creationId xmlns:a16="http://schemas.microsoft.com/office/drawing/2014/main" id="{7B896D83-36B3-40C4-9BAA-C83456D2100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Enregistrement_Mois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228794" y="1490382"/>
              <a:ext cx="1774031" cy="370914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MA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139.63096678241" backgroundQuery="1" createdVersion="6" refreshedVersion="8" minRefreshableVersion="3" recordCount="0" supportSubquery="1" supportAdvancedDrill="1" xr:uid="{00000000-000A-0000-FFFF-FFFF8E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5]" c="2025"/>
        <s v="[DIM_AnneeDeclaration].[Annee].&amp;[2026]" c="2026"/>
      </sharedItems>
    </cacheField>
    <cacheField name="[DIM_FluxG].[FG_FluxG_Agrege_LIB].[FG_FluxG_Agrege_LIB]" caption="FG_FluxG_Agrege_LIB" numFmtId="0" hierarchy="110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12" level="32767"/>
    <cacheField name="[Dim_StatutArret].[Statut_Arret].[Statut_Arret]" caption="Statut_Arret" numFmtId="0" hierarchy="175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Demi produits]" c="Demi produits"/>
      </sharedItems>
    </cacheField>
    <cacheField name="[Measures].[C_PoidsNetArticle]" caption="C_PoidsNetArticle" numFmtId="0" hierarchy="209" level="32767"/>
    <cacheField name="[DIM_Article].[Ar_NPR_LIB].[Ar_NPR_LIB]" caption="Ar_NPR_LIB" numFmtId="0" hierarchy="37" level="1">
      <sharedItems count="78">
        <s v="[DIM_Article].[Ar_NPR_LIB].&amp;[Accessoires de tuyauterie et construction métallique]" c="Accessoires de tuyauterie et construction métallique"/>
        <s v="[DIM_Article].[Ar_NPR_LIB].&amp;[Acide phosphorique]" c="Acide phosphorique"/>
        <s v="[DIM_Article].[Ar_NPR_LIB].&amp;[Aluminium brut, déchets et poudres d'aluminium]" c="Aluminium brut, déchets et poudres d'aluminium"/>
        <s v="[DIM_Article].[Ar_NPR_LIB].&amp;[Ammoniac]" c="Ammoniac"/>
        <s v="[DIM_Article].[Ar_NPR_LIB].&amp;[Appareils électriques de signalisation et condensateurs électriques]" c="Appareils électriques de signalisation et condensateurs électriques"/>
        <s v="[DIM_Article].[Ar_NPR_LIB].&amp;[Argent brut et ouvrages mi-ouvrés en argent]" c="Argent brut et ouvrages mi-ouvrés en argent"/>
        <s v="[DIM_Article].[Ar_NPR_LIB].&amp;[Articles de robinetterie et organes similaires (demi produits)]" c="Articles de robinetterie et organes similaires (demi produits)"/>
        <s v="[DIM_Article].[Ar_NPR_LIB].&amp;[Autres demi-produits]" c="Autres demi-produits"/>
        <s v="[DIM_Article].[Ar_NPR_LIB].&amp;[Autres métaux communs et ouvrages en ces matières]" c="Autres métaux communs et ouvrages en ces matières"/>
        <s v="[DIM_Article].[Ar_NPR_LIB].&amp;[Bois préparés et ouvrages en bois]" c="Bois préparés et ouvrages en bois"/>
        <s v="[DIM_Article].[Ar_NPR_LIB].&amp;[Boutons et leur parties en diverse matières]" c="Boutons et leur parties en diverse matières"/>
        <s v="[DIM_Article].[Ar_NPR_LIB].&amp;[Caoutchouc et ouvrages en caoutchouc]" c="Caoutchouc et ouvrages en caoutchouc"/>
        <s v="[DIM_Article].[Ar_NPR_LIB].&amp;[Ciments, chaux et plâtre]" c="Ciments, chaux et plâtre"/>
        <s v="[DIM_Article].[Ar_NPR_LIB].&amp;[Composants électroniques (transistors)]" c="Composants électroniques (transistors)"/>
        <s v="[DIM_Article].[Ar_NPR_LIB].&amp;[Cuirs et peaux ayant subi une opération de tannage]" c="Cuirs et peaux ayant subi une opération de tannage"/>
        <s v="[DIM_Article].[Ar_NPR_LIB].&amp;[Cuivre et alliages de cuivre]" c="Cuivre et alliages de cuivre"/>
        <s v="[DIM_Article].[Ar_NPR_LIB].&amp;[Demi-produits en fer ou en aciers non alliés.]" c="Demi-produits en fer ou en aciers non alliés."/>
        <s v="[DIM_Article].[Ar_NPR_LIB].&amp;[Désinfectants et produits similaires]" c="Désinfectants et produits similaires"/>
        <s v="[DIM_Article].[Ar_NPR_LIB].&amp;[Electrodes en carbone et autres articles en graphite ou en  carbone]" c="Electrodes en carbone et autres articles en graphite ou en  carbone"/>
        <s v="[DIM_Article].[Ar_NPR_LIB].&amp;[Encre d'imprimerie ou d'écriture (demi produits)]" c="Encre d'imprimerie ou d'écriture (demi produits)"/>
        <s v="[DIM_Article].[Ar_NPR_LIB].&amp;[Engrais naturels et chimiques]" c="Engrais naturels et chimiques"/>
        <s v="[DIM_Article].[Ar_NPR_LIB].&amp;[Fils de coton]" c="Fils de coton"/>
        <s v="[DIM_Article].[Ar_NPR_LIB].&amp;[Fils de fibres synthétiques et artificielles pour tissage]" c="Fils de fibres synthétiques et artificielles pour tissage"/>
        <s v="[DIM_Article].[Ar_NPR_LIB].&amp;[Fils et câbles électriques]" c="Fils et câbles électriques"/>
        <s v="[DIM_Article].[Ar_NPR_LIB].&amp;[Fils métalliques sauf électriques]" c="Fils métalliques sauf électriques"/>
        <s v="[DIM_Article].[Ar_NPR_LIB].&amp;[Fils spéciaux, ficelles, cordes et cordages (demi produits)]" c="Fils spéciaux, ficelles, cordes et cordages (demi produits)"/>
        <s v="[DIM_Article].[Ar_NPR_LIB].&amp;[Fils, barres et profilés en aciers inoxydables.]" c="Fils, barres et profilés en aciers inoxydables."/>
        <s v="[DIM_Article].[Ar_NPR_LIB].&amp;[Fils, barres et profilés en aluminium]" c="Fils, barres et profilés en aluminium"/>
        <s v="[DIM_Article].[Ar_NPR_LIB].&amp;[Fils, barres et profilés en cuivre]" c="Fils, barres et profilés en cuivre"/>
        <s v="[DIM_Article].[Ar_NPR_LIB].&amp;[Fils, barres, et profilés  en fer ou en aciers non alliés]" c="Fils, barres, et profilés  en fer ou en aciers non alliés"/>
        <s v="[DIM_Article].[Ar_NPR_LIB].&amp;[Fils, barres, et profilés en autres aciers alliés]" c="Fils, barres, et profilés en autres aciers alliés"/>
        <s v="[DIM_Article].[Ar_NPR_LIB].&amp;[Fonte brute et ferro-alliages divers]" c="Fonte brute et ferro-alliages divers"/>
        <s v="[DIM_Article].[Ar_NPR_LIB].&amp;[Frittes de verre , compositions vetrifiables et pigments opacifiants]" c="Frittes de verre , compositions vetrifiables et pigments opacifiants"/>
        <s v="[DIM_Article].[Ar_NPR_LIB].&amp;[Grillages et chaines en fer, fonte et acier]" c="Grillages et chaines en fer, fonte et acier"/>
        <s v="[DIM_Article].[Ar_NPR_LIB].&amp;[Huiles essentielles, parfums et aromatisants]" c="Huiles essentielles, parfums et aromatisants"/>
        <s v="[DIM_Article].[Ar_NPR_LIB].&amp;[Isolateurs et pièces isolantes (demi produits)]" c="Isolateurs et pièces isolantes (demi produits)"/>
        <s v="[DIM_Article].[Ar_NPR_LIB].&amp;[Lièges et ouvrages divers en liège]" c="Lièges et ouvrages divers en liège"/>
        <s v="[DIM_Article].[Ar_NPR_LIB].&amp;[Matieres albuminoides ; produits a base d'amidons et enzymes]" c="Matieres albuminoides ; produits a base d'amidons et enzymes"/>
        <s v="[DIM_Article].[Ar_NPR_LIB].&amp;[Matières plastiques et ouvrages divers en plastique]" c="Matières plastiques et ouvrages divers en plastique"/>
        <s v="[DIM_Article].[Ar_NPR_LIB].&amp;[Métaux précieux et ouvrages en ces matières]" c="Métaux précieux et ouvrages en ces matières"/>
        <s v="[DIM_Article].[Ar_NPR_LIB].&amp;[Nickel et ouvrages en nickel]" c="Nickel et ouvrages en nickel"/>
        <s v="[DIM_Article].[Ar_NPR_LIB].&amp;[Ouates,feutres et nontissés]" c="Ouates,feutres et nontissés"/>
        <s v="[DIM_Article].[Ar_NPR_LIB].&amp;[Ouvrages de sparterie ou de vannerie]" c="Ouvrages de sparterie ou de vannerie"/>
        <s v="[DIM_Article].[Ar_NPR_LIB].&amp;[Ouvrages divers en cuivre (demi produits)]" c="Ouvrages divers en cuivre (demi produits)"/>
        <s v="[DIM_Article].[Ar_NPR_LIB].&amp;[Ouvrages en pierres, platre, ciment, ou en matières similaires]" c="Ouvrages en pierres, platre, ciment, ou en matières similaires"/>
        <s v="[DIM_Article].[Ar_NPR_LIB].&amp;[Papiers et cartons; ouvrages divers en papiers et cartons]" c="Papiers et cartons; ouvrages divers en papiers et cartons"/>
        <s v="[DIM_Article].[Ar_NPR_LIB].&amp;[Parties de chaussures]" c="Parties de chaussures"/>
        <s v="[DIM_Article].[Ar_NPR_LIB].&amp;[Peintures, vernis et mastics (demi produits)]" c="Peintures, vernis et mastics (demi produits)"/>
        <s v="[DIM_Article].[Ar_NPR_LIB].&amp;[Plaques, pellicules, films et produits pour la photographie (demi produits)]" c="Plaques, pellicules, films et produits pour la photographie (demi produits)"/>
        <s v="[DIM_Article].[Ar_NPR_LIB].&amp;[Poudres et explosifs]" c="Poudres et explosifs"/>
        <s v="[DIM_Article].[Ar_NPR_LIB].&amp;[Produits céramiques]" c="Produits céramiques"/>
        <s v="[DIM_Article].[Ar_NPR_LIB].&amp;[Produits chimiques]" c="Produits chimiques"/>
        <s v="[DIM_Article].[Ar_NPR_LIB].&amp;[Produits laminés plats en aciers inoxydables]" c="Produits laminés plats en aciers inoxydables"/>
        <s v="[DIM_Article].[Ar_NPR_LIB].&amp;[Produits laminés plats en autres aciers alliés]" c="Produits laminés plats en autres aciers alliés"/>
        <s v="[DIM_Article].[Ar_NPR_LIB].&amp;[Produits laminés plats, en fer ou en aciers non alliés]" c="Produits laminés plats, en fer ou en aciers non alliés"/>
        <s v="[DIM_Article].[Ar_NPR_LIB].&amp;[Produits résiduels du pétrole  et matières apparentées]" c="Produits résiduels du pétrole  et matières apparentées"/>
        <s v="[DIM_Article].[Ar_NPR_LIB].&amp;[Produits tannants et matières colorantes]" c="Produits tannants et matières colorantes"/>
        <s v="[DIM_Article].[Ar_NPR_LIB].&amp;[Quincaillerie sauf de ménage]" c="Quincaillerie sauf de ménage"/>
        <s v="[DIM_Article].[Ar_NPR_LIB].&amp;[Sacs, malles et ouvrages divers en cuir (demi produits)]" c="Sacs, malles et ouvrages divers en cuir (demi produits)"/>
        <s v="[DIM_Article].[Ar_NPR_LIB].&amp;[Sièges, meubles,matelas et articles d'éclairage (demi produits)]" c="Sièges, meubles,matelas et articles d'éclairage (demi produits)"/>
        <s v="[DIM_Article].[Ar_NPR_LIB].&amp;[Soufre raffine]" c="Soufre raffine"/>
        <s v="[DIM_Article].[Ar_NPR_LIB].&amp;[Suports magnétiques pour l'enregistrement]" c="Suports magnétiques pour l'enregistrement"/>
        <s v="[DIM_Article].[Ar_NPR_LIB].&amp;[Tapis et revêtements de sol (demi produits)]" c="Tapis et revêtements de sol (demi produits)"/>
        <s v="[DIM_Article].[Ar_NPR_LIB].&amp;[Tissus de coton]" c="Tissus de coton"/>
        <s v="[DIM_Article].[Ar_NPR_LIB].&amp;[Tissus élastiques de fibres synthétiques et artificielles]" c="Tissus élastiques de fibres synthétiques et artificielles"/>
        <s v="[DIM_Article].[Ar_NPR_LIB].&amp;[Tissus et articles textiles à usages techniques]" c="Tissus et articles textiles à usages techniques"/>
        <s v="[DIM_Article].[Ar_NPR_LIB].&amp;[Tissus et fils  de lin; de jute et d'autres fibres textiles végétales]" c="Tissus et fils  de lin; de jute et d'autres fibres textiles végétales"/>
        <s v="[DIM_Article].[Ar_NPR_LIB].&amp;[Tissus et fils de laine, poil ou crin (demi produits)]" c="Tissus et fils de laine, poil ou crin (demi produits)"/>
        <s v="[DIM_Article].[Ar_NPR_LIB].&amp;[Tissus imprégnés ou enduits de matières diverse]" c="Tissus imprégnés ou enduits de matières diverse"/>
        <s v="[DIM_Article].[Ar_NPR_LIB].&amp;[Tissus speciaux; rubaneries, étiquettes et tresses]" c="Tissus speciaux; rubaneries, étiquettes et tresses"/>
        <s v="[DIM_Article].[Ar_NPR_LIB].&amp;[Tôles et bandes en aluminium]" c="Tôles et bandes en aluminium"/>
        <s v="[DIM_Article].[Ar_NPR_LIB].&amp;[Tôles et bandes en cuivre]" c="Tôles et bandes en cuivre"/>
        <s v="[DIM_Article].[Ar_NPR_LIB].&amp;[Tubes et tuyaux en cuivre]" c="Tubes et tuyaux en cuivre"/>
        <s v="[DIM_Article].[Ar_NPR_LIB].&amp;[Tubes, tuyaux et autres ouvrages en aluminium]" c="Tubes, tuyaux et autres ouvrages en aluminium"/>
        <s v="[DIM_Article].[Ar_NPR_LIB].&amp;[Tubes, tuyaux et profilés creux en fonte, fer et acier]" c="Tubes, tuyaux et profilés creux en fonte, fer et acier"/>
        <s v="[DIM_Article].[Ar_NPR_LIB].&amp;[Tubes; tuyaux et leurs accessoires, en matière plastique]" c="Tubes; tuyaux et leurs accessoires, en matière plastique"/>
        <s v="[DIM_Article].[Ar_NPR_LIB].&amp;[Verre et ouvrages en verre (demi produits)]" c="Verre et ouvrages en verre (demi produits)"/>
        <s v="[DIM_Article].[Ar_NPR_LIB].&amp;[Zinc et ouvrages en zinc]" c="Zinc et ouvrages en zinc"/>
      </sharedItems>
    </cacheField>
    <cacheField name="[DIM_DateEnregistrement].[Enregistrement_Mois].[Enregistrement_Mois]" caption="Enregistrement_Mois" numFmtId="0" hierarchy="96" level="1">
      <sharedItems containsSemiMixedTypes="0" containsString="0"/>
    </cacheField>
  </cacheFields>
  <cacheHierarchies count="23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Decade De Annee]" caption="Decade De Annee" attribute="1" defaultMemberUniqueName="[DIM_DateEnregistrement].[Decade De Annee].[All]" allUniqueName="[DIM_DateEnregistrement].[Decade De Annee].[All]" dimensionUniqueName="[DIM_DateEnregistrement]" displayFolder="" count="0" unbalanced="0"/>
    <cacheHierarchy uniqueName="[DIM_DateEnregistrement].[Decade De Mois]" caption="Decade De Mois" attribute="1" defaultMemberUniqueName="[DIM_DateEnregistrement].[Decade De Mois].[All]" allUniqueName="[DIM_DateEnregistrement].[Decade De Mois].[All]" dimensionUniqueName="[DIM_DateEnregistr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_Région_12]" caption="Opérateur_Région_12" defaultMemberUniqueName="[DIM_Operateur].[Opérateur_Région_12].[All]" allUniqueName="[DIM_Operateur].[Opérateur_Région_12].[All]" dimensionUniqueName="[DIM_Operateur]" displayFolder="" count="0" unbalanced="0"/>
    <cacheHierarchy uniqueName="[DIM_Operateur].[Opérateur_Région_16]" caption="Opérateur_Région_16" defaultMemberUniqueName="[DIM_Operateur].[Opérateur_Région_16].[All]" allUniqueName="[DIM_Operateur].[Opérateur_Région_16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Operateur].[REGION ID 12]" caption="REGION ID 12" attribute="1" defaultMemberUniqueName="[DIM_Operateur].[REGION ID 12].[All]" allUniqueName="[DIM_Operateur].[REGION ID 12].[All]" dimensionUniqueName="[DIM_Operateur]" displayFolder="" count="0" unbalanced="0"/>
    <cacheHierarchy uniqueName="[DIM_Operateur].[REGION LIB 12]" caption="REGION LIB 12" attribute="1" defaultMemberUniqueName="[DIM_Operateur].[REGION LIB 12].[All]" allUniqueName="[DIM_Operateur].[REGION LIB 12].[All]" dimensionUniqueName="[DIM_Operateur]" displayFolder="" count="0" unbalanced="0"/>
    <cacheHierarchy uniqueName="[DIM_Operateur].[Source]" caption="Source" attribute="1" defaultMemberUniqueName="[DIM_Operateur].[Source].[All]" allUniqueName="[DIM_Operateur].[Sourc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count="0" oneField="1">
      <fieldsUsage count="1">
        <fieldUsage x="2"/>
      </fieldsUsage>
    </cacheHierarchy>
    <cacheHierarchy uniqueName="[Measures].[C_ValeurStatistique_M]" caption="C_ValeurStatistique_M" measure="1" displayFolder="" measureGroup="TF_StatCommerceExterieur" count="0"/>
    <cacheHierarchy uniqueName="[Measures].[D_ValeurStatistique_M]" caption="D_ValeurStatistique_M" measure="1" displayFolder="" count="0"/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TotalesStatistique_M]" caption="C_ValeurTotalesStatistique_M" measure="1" displayFolder="" count="0"/>
    <cacheHierarchy uniqueName="[Measures].[D_ValeurTotalesStatistique_M]" caption="D_ValeurTotalesStatistique_M" measure="1" displayFolder="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139.631089467592" backgroundQuery="1" createdVersion="6" refreshedVersion="8" minRefreshableVersion="3" recordCount="0" supportSubquery="1" supportAdvancedDrill="1" xr:uid="{00000000-000A-0000-FFFF-FFFFA9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5]" c="2025"/>
        <s v="[DIM_AnneeDeclaration].[Annee].&amp;[2026]" c="2026"/>
      </sharedItems>
    </cacheField>
    <cacheField name="[DIM_FluxG].[FG_FluxG_Agrege_LIB].[FG_FluxG_Agrege_LIB]" caption="FG_FluxG_Agrege_LIB" numFmtId="0" hierarchy="110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12" level="32767"/>
    <cacheField name="[Dim_StatutArret].[Statut_Arret].[Statut_Arret]" caption="Statut_Arret" numFmtId="0" hierarchy="175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Alimentation, boissons et tabacs]" c="Alimentation, boissons et tabacs"/>
      </sharedItems>
    </cacheField>
    <cacheField name="[Measures].[C_PoidsNetArticle]" caption="C_PoidsNetArticle" numFmtId="0" hierarchy="209" level="32767"/>
    <cacheField name="[DIM_Article].[Ar_NPR_LIB].[Ar_NPR_LIB]" caption="Ar_NPR_LIB" numFmtId="0" hierarchy="37" level="1">
      <sharedItems count="54">
        <s v="[DIM_Article].[Ar_NPR_LIB].&amp;[Agrumes]" c="Agrumes"/>
        <s v="[DIM_Article].[Ar_NPR_LIB].&amp;[Amidons,gluten de froment et dérivés]" c="Amidons,gluten de froment et dérivés"/>
        <s v="[DIM_Article].[Ar_NPR_LIB].&amp;[Animaux vivants (alimentation)]" c="Animaux vivants (alimentation)"/>
        <s v="[DIM_Article].[Ar_NPR_LIB].&amp;[Autres céréales]" c="Autres céréales"/>
        <s v="[DIM_Article].[Ar_NPR_LIB].&amp;[Autres produits alimentaires]" c="Autres produits alimentaires"/>
        <s v="[DIM_Article].[Ar_NPR_LIB].&amp;[Bananes fraîches ou sèches]" c="Bananes fraîches ou sèches"/>
        <s v="[DIM_Article].[Ar_NPR_LIB].&amp;[Beurre]" c="Beurre"/>
        <s v="[DIM_Article].[Ar_NPR_LIB].&amp;[Bières; vins; vermouths; et autres boissons spiritueuses]" c="Bières; vins; vermouths; et autres boissons spiritueuses"/>
        <s v="[DIM_Article].[Ar_NPR_LIB].&amp;[Blé]" c="Blé"/>
        <s v="[DIM_Article].[Ar_NPR_LIB].&amp;[Cacao et preparations à base de cacao]" c="Cacao et preparations à base de cacao"/>
        <s v="[DIM_Article].[Ar_NPR_LIB].&amp;[Café]" c="Café"/>
        <s v="[DIM_Article].[Ar_NPR_LIB].&amp;[Conserves de fruits et confitures]" c="Conserves de fruits et confitures"/>
        <s v="[DIM_Article].[Ar_NPR_LIB].&amp;[Conserves de légumes]" c="Conserves de légumes"/>
        <s v="[DIM_Article].[Ar_NPR_LIB].&amp;[Crustacés, mollusques et coquillages]" c="Crustacés, mollusques et coquillages"/>
        <s v="[DIM_Article].[Ar_NPR_LIB].&amp;[Dattes]" c="Dattes"/>
        <s v="[DIM_Article].[Ar_NPR_LIB].&amp;[Eaux minérales et boissons non alcooliques]" c="Eaux minérales et boissons non alcooliques"/>
        <s v="[DIM_Article].[Ar_NPR_LIB].&amp;[Epices]" c="Epices"/>
        <s v="[DIM_Article].[Ar_NPR_LIB].&amp;[Extraits et essences de café ou de thé]" c="Extraits et essences de café ou de thé"/>
        <s v="[DIM_Article].[Ar_NPR_LIB].&amp;[Farine et poudre de poissons]" c="Farine et poudre de poissons"/>
        <s v="[DIM_Article].[Ar_NPR_LIB].&amp;[Farines de légumes]" c="Farines de légumes"/>
        <s v="[DIM_Article].[Ar_NPR_LIB].&amp;[Farines, gruaux, semoules et agglomérés de céréales]" c="Farines, gruaux, semoules et agglomérés de céréales"/>
        <s v="[DIM_Article].[Ar_NPR_LIB].&amp;[Fromage]" c="Fromage"/>
        <s v="[DIM_Article].[Ar_NPR_LIB].&amp;[Fruits frais ou secs, congelés ou en saumure]" c="Fruits frais ou secs, congelés ou en saumure"/>
        <s v="[DIM_Article].[Ar_NPR_LIB].&amp;[Fruits rouges (fraises, framboises, myrtilles....)]" c="Fruits rouges (fraises, framboises, myrtilles....)"/>
        <s v="[DIM_Article].[Ar_NPR_LIB].&amp;[Grains de céréales sauf du riz, autrement travaillés]" c="Grains de céréales sauf du riz, autrement travaillés"/>
        <s v="[DIM_Article].[Ar_NPR_LIB].&amp;[Jus de fruits et de légumes]" c="Jus de fruits et de légumes"/>
        <s v="[DIM_Article].[Ar_NPR_LIB].&amp;[Lait et produits de la laiterie autres que le beurre et le fromage]" c="Lait et produits de la laiterie autres que le beurre et le fromage"/>
        <s v="[DIM_Article].[Ar_NPR_LIB].&amp;[Légumes à cosse secs]" c="Légumes à cosse secs"/>
        <s v="[DIM_Article].[Ar_NPR_LIB].&amp;[Légumes et plantes potagers desséchés]" c="Légumes et plantes potagers desséchés"/>
        <s v="[DIM_Article].[Ar_NPR_LIB].&amp;[Légumes frais, congelés ou en saumure]" c="Légumes frais, congelés ou en saumure"/>
        <s v="[DIM_Article].[Ar_NPR_LIB].&amp;[Mais]" c="Mais"/>
        <s v="[DIM_Article].[Ar_NPR_LIB].&amp;[Margarines et matiéres grasses (alimentation)]" c="Margarines et matiéres grasses (alimentation)"/>
        <s v="[DIM_Article].[Ar_NPR_LIB].&amp;[Miel]" c="Miel"/>
        <s v="[DIM_Article].[Ar_NPR_LIB].&amp;[Oeufs]" c="Oeufs"/>
        <s v="[DIM_Article].[Ar_NPR_LIB].&amp;[Orge]" c="Orge"/>
        <s v="[DIM_Article].[Ar_NPR_LIB].&amp;[Pastèques et melons]" c="Pastèques et melons"/>
        <s v="[DIM_Article].[Ar_NPR_LIB].&amp;[Patisseries et préparations à base de céréales]" c="Patisseries et préparations à base de céréales"/>
        <s v="[DIM_Article].[Ar_NPR_LIB].&amp;[Poissons frais, salés, séchés ou fumés]" c="Poissons frais, salés, séchés ou fumés"/>
        <s v="[DIM_Article].[Ar_NPR_LIB].&amp;[Poissons vivants]" c="Poissons vivants"/>
        <s v="[DIM_Article].[Ar_NPR_LIB].&amp;[Pommes de terre]" c="Pommes de terre"/>
        <s v="[DIM_Article].[Ar_NPR_LIB].&amp;[Préparations à base de sucre (alimentation)]" c="Préparations à base de sucre (alimentation)"/>
        <s v="[DIM_Article].[Ar_NPR_LIB].&amp;[Préparations alimentaires diverses]" c="Préparations alimentaires diverses"/>
        <s v="[DIM_Article].[Ar_NPR_LIB].&amp;[Préparations et conserves de poissons et crustacés]" c="Préparations et conserves de poissons et crustacés"/>
        <s v="[DIM_Article].[Ar_NPR_LIB].&amp;[Préparations et conserves de viandes et abats]" c="Préparations et conserves de viandes et abats"/>
        <s v="[DIM_Article].[Ar_NPR_LIB].&amp;[Préparations lactées pour enfants]" c="Préparations lactées pour enfants"/>
        <s v="[DIM_Article].[Ar_NPR_LIB].&amp;[Préparations pour l'alimentation des animaux.]" c="Préparations pour l'alimentation des animaux."/>
        <s v="[DIM_Article].[Ar_NPR_LIB].&amp;[Raisins frais ou secs]" c="Raisins frais ou secs"/>
        <s v="[DIM_Article].[Ar_NPR_LIB].&amp;[Riz]" c="Riz"/>
        <s v="[DIM_Article].[Ar_NPR_LIB].&amp;[Sucre brut ou raffiné]" c="Sucre brut ou raffiné"/>
        <s v="[DIM_Article].[Ar_NPR_LIB].&amp;[Tabacs]" c="Tabacs"/>
        <s v="[DIM_Article].[Ar_NPR_LIB].&amp;[Thé]" c="Thé"/>
        <s v="[DIM_Article].[Ar_NPR_LIB].&amp;[Tomates fraîches]" c="Tomates fraîches"/>
        <s v="[DIM_Article].[Ar_NPR_LIB].&amp;[Tourteaux et autres résidus des industries alimentaires]" c="Tourteaux et autres résidus des industries alimentaires"/>
        <s v="[DIM_Article].[Ar_NPR_LIB].&amp;[Viandes et abats comestibles]" c="Viandes et abats comestibles"/>
      </sharedItems>
    </cacheField>
    <cacheField name="[DIM_DateEnregistrement].[Enregistrement_Mois].[Enregistrement_Mois]" caption="Enregistrement_Mois" numFmtId="0" hierarchy="96" level="1">
      <sharedItems containsSemiMixedTypes="0" containsString="0"/>
    </cacheField>
  </cacheFields>
  <cacheHierarchies count="23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Decade De Annee]" caption="Decade De Annee" attribute="1" defaultMemberUniqueName="[DIM_DateEnregistrement].[Decade De Annee].[All]" allUniqueName="[DIM_DateEnregistrement].[Decade De Annee].[All]" dimensionUniqueName="[DIM_DateEnregistrement]" displayFolder="" count="0" unbalanced="0"/>
    <cacheHierarchy uniqueName="[DIM_DateEnregistrement].[Decade De Mois]" caption="Decade De Mois" attribute="1" defaultMemberUniqueName="[DIM_DateEnregistrement].[Decade De Mois].[All]" allUniqueName="[DIM_DateEnregistrement].[Decade De Mois].[All]" dimensionUniqueName="[DIM_DateEnregistr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_Région_12]" caption="Opérateur_Région_12" defaultMemberUniqueName="[DIM_Operateur].[Opérateur_Région_12].[All]" allUniqueName="[DIM_Operateur].[Opérateur_Région_12].[All]" dimensionUniqueName="[DIM_Operateur]" displayFolder="" count="0" unbalanced="0"/>
    <cacheHierarchy uniqueName="[DIM_Operateur].[Opérateur_Région_16]" caption="Opérateur_Région_16" defaultMemberUniqueName="[DIM_Operateur].[Opérateur_Région_16].[All]" allUniqueName="[DIM_Operateur].[Opérateur_Région_16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Operateur].[REGION ID 12]" caption="REGION ID 12" attribute="1" defaultMemberUniqueName="[DIM_Operateur].[REGION ID 12].[All]" allUniqueName="[DIM_Operateur].[REGION ID 12].[All]" dimensionUniqueName="[DIM_Operateur]" displayFolder="" count="0" unbalanced="0"/>
    <cacheHierarchy uniqueName="[DIM_Operateur].[REGION LIB 12]" caption="REGION LIB 12" attribute="1" defaultMemberUniqueName="[DIM_Operateur].[REGION LIB 12].[All]" allUniqueName="[DIM_Operateur].[REGION LIB 12].[All]" dimensionUniqueName="[DIM_Operateur]" displayFolder="" count="0" unbalanced="0"/>
    <cacheHierarchy uniqueName="[DIM_Operateur].[Source]" caption="Source" attribute="1" defaultMemberUniqueName="[DIM_Operateur].[Source].[All]" allUniqueName="[DIM_Operateur].[Sourc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count="0" oneField="1">
      <fieldsUsage count="1">
        <fieldUsage x="2"/>
      </fieldsUsage>
    </cacheHierarchy>
    <cacheHierarchy uniqueName="[Measures].[C_ValeurStatistique_M]" caption="C_ValeurStatistique_M" measure="1" displayFolder="" measureGroup="TF_StatCommerceExterieur" count="0"/>
    <cacheHierarchy uniqueName="[Measures].[D_ValeurStatistique_M]" caption="D_ValeurStatistique_M" measure="1" displayFolder="" count="0"/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TotalesStatistique_M]" caption="C_ValeurTotalesStatistique_M" measure="1" displayFolder="" count="0"/>
    <cacheHierarchy uniqueName="[Measures].[D_ValeurTotalesStatistique_M]" caption="D_ValeurTotalesStatistique_M" measure="1" displayFolder="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139.631100347222" backgroundQuery="1" createdVersion="6" refreshedVersion="8" minRefreshableVersion="3" recordCount="0" supportSubquery="1" supportAdvancedDrill="1" xr:uid="{00000000-000A-0000-FFFF-FFFFAC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5]" c="2025"/>
        <s v="[DIM_AnneeDeclaration].[Annee].&amp;[2026]" c="2026"/>
      </sharedItems>
    </cacheField>
    <cacheField name="[DIM_FluxG].[FG_FluxG_Agrege_LIB].[FG_FluxG_Agrege_LIB]" caption="FG_FluxG_Agrege_LIB" numFmtId="0" hierarchy="110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12" level="32767"/>
    <cacheField name="[Dim_StatutArret].[Statut_Arret].[Statut_Arret]" caption="Statut_Arret" numFmtId="0" hierarchy="175" level="1">
      <sharedItems containsSemiMixedTypes="0" containsString="0"/>
    </cacheField>
    <cacheField name="[DIM_Article].[Ar_GU_LIB].[Ar_GU_LIB]" caption="Ar_GU_LIB" numFmtId="0" hierarchy="17" level="1">
      <sharedItems count="9">
        <s v="[DIM_Article].[Ar_GU_LIB].&amp;[Alimentation, boissons et tabacs]" c="Alimentation, boissons et tabacs"/>
        <s v="[DIM_Article].[Ar_GU_LIB].&amp;[Demi produits]" c="Demi produits"/>
        <s v="[DIM_Article].[Ar_GU_LIB].&amp;[Energie et lubrifiants]" c="Energie et lubrifiants"/>
        <s v="[DIM_Article].[Ar_GU_LIB].&amp;[Or industriel]" c="Or industriel"/>
        <s v="[DIM_Article].[Ar_GU_LIB].&amp;[Produits bruts d'origine animale et vegetale]" c="Produits bruts d'origine animale et vegetale"/>
        <s v="[DIM_Article].[Ar_GU_LIB].&amp;[Produits bruts d'origine minerale]" c="Produits bruts d'origine minerale"/>
        <s v="[DIM_Article].[Ar_GU_LIB].&amp;[Produits finis de consommation]" c="Produits finis de consommation"/>
        <s v="[DIM_Article].[Ar_GU_LIB].&amp;[Produits finis d'equipement agricole]" c="Produits finis d'equipement agricole"/>
        <s v="[DIM_Article].[Ar_GU_LIB].&amp;[Produits finis d'equipement industriel]" c="Produits finis d'equipement industriel"/>
      </sharedItems>
    </cacheField>
    <cacheField name="[Measures].[C_PoidsNetArticle]" caption="C_PoidsNetArticle" numFmtId="0" hierarchy="209" level="32767"/>
    <cacheField name="[DIM_Article].[Ar_NPR_LIB].[Ar_NPR_LIB]" caption="Ar_NPR_LIB" numFmtId="0" hierarchy="37" level="1">
      <sharedItems containsSemiMixedTypes="0" containsString="0"/>
    </cacheField>
    <cacheField name="[DIM_DateEnregistrement].[Enregistrement_Mois].[Enregistrement_Mois]" caption="Enregistrement_Mois" numFmtId="0" hierarchy="96" level="1">
      <sharedItems containsSemiMixedTypes="0" containsString="0"/>
    </cacheField>
  </cacheFields>
  <cacheHierarchies count="23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Decade De Annee]" caption="Decade De Annee" attribute="1" defaultMemberUniqueName="[DIM_DateEnregistrement].[Decade De Annee].[All]" allUniqueName="[DIM_DateEnregistrement].[Decade De Annee].[All]" dimensionUniqueName="[DIM_DateEnregistrement]" displayFolder="" count="0" unbalanced="0"/>
    <cacheHierarchy uniqueName="[DIM_DateEnregistrement].[Decade De Mois]" caption="Decade De Mois" attribute="1" defaultMemberUniqueName="[DIM_DateEnregistrement].[Decade De Mois].[All]" allUniqueName="[DIM_DateEnregistrement].[Decade De Mois].[All]" dimensionUniqueName="[DIM_DateEnregistr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_Région_12]" caption="Opérateur_Région_12" defaultMemberUniqueName="[DIM_Operateur].[Opérateur_Région_12].[All]" allUniqueName="[DIM_Operateur].[Opérateur_Région_12].[All]" dimensionUniqueName="[DIM_Operateur]" displayFolder="" count="0" unbalanced="0"/>
    <cacheHierarchy uniqueName="[DIM_Operateur].[Opérateur_Région_16]" caption="Opérateur_Région_16" defaultMemberUniqueName="[DIM_Operateur].[Opérateur_Région_16].[All]" allUniqueName="[DIM_Operateur].[Opérateur_Région_16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Operateur].[REGION ID 12]" caption="REGION ID 12" attribute="1" defaultMemberUniqueName="[DIM_Operateur].[REGION ID 12].[All]" allUniqueName="[DIM_Operateur].[REGION ID 12].[All]" dimensionUniqueName="[DIM_Operateur]" displayFolder="" count="0" unbalanced="0"/>
    <cacheHierarchy uniqueName="[DIM_Operateur].[REGION LIB 12]" caption="REGION LIB 12" attribute="1" defaultMemberUniqueName="[DIM_Operateur].[REGION LIB 12].[All]" allUniqueName="[DIM_Operateur].[REGION LIB 12].[All]" dimensionUniqueName="[DIM_Operateur]" displayFolder="" count="0" unbalanced="0"/>
    <cacheHierarchy uniqueName="[DIM_Operateur].[Source]" caption="Source" attribute="1" defaultMemberUniqueName="[DIM_Operateur].[Source].[All]" allUniqueName="[DIM_Operateur].[Sourc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count="0" oneField="1">
      <fieldsUsage count="1">
        <fieldUsage x="2"/>
      </fieldsUsage>
    </cacheHierarchy>
    <cacheHierarchy uniqueName="[Measures].[C_ValeurStatistique_M]" caption="C_ValeurStatistique_M" measure="1" displayFolder="" measureGroup="TF_StatCommerceExterieur" count="0"/>
    <cacheHierarchy uniqueName="[Measures].[D_ValeurStatistique_M]" caption="D_ValeurStatistique_M" measure="1" displayFolder="" count="0"/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TotalesStatistique_M]" caption="C_ValeurTotalesStatistique_M" measure="1" displayFolder="" count="0"/>
    <cacheHierarchy uniqueName="[Measures].[D_ValeurTotalesStatistique_M]" caption="D_ValeurTotalesStatistique_M" measure="1" displayFolder="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139.631114236108" backgroundQuery="1" createdVersion="6" refreshedVersion="8" minRefreshableVersion="3" recordCount="0" supportSubquery="1" supportAdvancedDrill="1" xr:uid="{00000000-000A-0000-FFFF-FFFFAF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5]" c="2025"/>
        <s v="[DIM_AnneeDeclaration].[Annee].&amp;[2026]" c="2026"/>
      </sharedItems>
    </cacheField>
    <cacheField name="[DIM_FluxG].[FG_FluxG_Agrege_LIB].[FG_FluxG_Agrege_LIB]" caption="FG_FluxG_Agrege_LIB" numFmtId="0" hierarchy="110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12" level="32767"/>
    <cacheField name="[Dim_StatutArret].[Statut_Arret].[Statut_Arret]" caption="Statut_Arret" numFmtId="0" hierarchy="175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Energie et lubrifiants]" c="Energie et lubrifiants"/>
      </sharedItems>
    </cacheField>
    <cacheField name="[Measures].[C_PoidsNetArticle]" caption="C_PoidsNetArticle" numFmtId="0" hierarchy="209" level="32767"/>
    <cacheField name="[DIM_Article].[Ar_NPR_LIB].[Ar_NPR_LIB]" caption="Ar_NPR_LIB" numFmtId="0" hierarchy="37" level="1">
      <sharedItems count="7">
        <s v="[DIM_Article].[Ar_NPR_LIB].&amp;[Energie électrique]" c="Energie électrique"/>
        <s v="[DIM_Article].[Ar_NPR_LIB].&amp;[Essence de pétrole]" c="Essence de pétrole"/>
        <s v="[DIM_Article].[Ar_NPR_LIB].&amp;[Gas-oils et fuel-oils]" c="Gas-oils et fuel-oils"/>
        <s v="[DIM_Article].[Ar_NPR_LIB].&amp;[Gaz de pétrole et autres hydrocarbures]" c="Gaz de pétrole et autres hydrocarbures"/>
        <s v="[DIM_Article].[Ar_NPR_LIB].&amp;[Houilles; cokes et combustibles solides similaires]" c="Houilles; cokes et combustibles solides similaires"/>
        <s v="[DIM_Article].[Ar_NPR_LIB].&amp;[Huiles de pétrole et lubrifiants]" c="Huiles de pétrole et lubrifiants"/>
        <s v="[DIM_Article].[Ar_NPR_LIB].&amp;[Paraffines et autres produits dérivés du pétrole]" c="Paraffines et autres produits dérivés du pétrole"/>
      </sharedItems>
    </cacheField>
    <cacheField name="[DIM_DateEnregistrement].[Enregistrement_Mois].[Enregistrement_Mois]" caption="Enregistrement_Mois" numFmtId="0" hierarchy="96" level="1">
      <sharedItems containsSemiMixedTypes="0" containsString="0"/>
    </cacheField>
  </cacheFields>
  <cacheHierarchies count="23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Decade De Annee]" caption="Decade De Annee" attribute="1" defaultMemberUniqueName="[DIM_DateEnregistrement].[Decade De Annee].[All]" allUniqueName="[DIM_DateEnregistrement].[Decade De Annee].[All]" dimensionUniqueName="[DIM_DateEnregistrement]" displayFolder="" count="0" unbalanced="0"/>
    <cacheHierarchy uniqueName="[DIM_DateEnregistrement].[Decade De Mois]" caption="Decade De Mois" attribute="1" defaultMemberUniqueName="[DIM_DateEnregistrement].[Decade De Mois].[All]" allUniqueName="[DIM_DateEnregistrement].[Decade De Mois].[All]" dimensionUniqueName="[DIM_DateEnregistr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_Région_12]" caption="Opérateur_Région_12" defaultMemberUniqueName="[DIM_Operateur].[Opérateur_Région_12].[All]" allUniqueName="[DIM_Operateur].[Opérateur_Région_12].[All]" dimensionUniqueName="[DIM_Operateur]" displayFolder="" count="0" unbalanced="0"/>
    <cacheHierarchy uniqueName="[DIM_Operateur].[Opérateur_Région_16]" caption="Opérateur_Région_16" defaultMemberUniqueName="[DIM_Operateur].[Opérateur_Région_16].[All]" allUniqueName="[DIM_Operateur].[Opérateur_Région_16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Operateur].[REGION ID 12]" caption="REGION ID 12" attribute="1" defaultMemberUniqueName="[DIM_Operateur].[REGION ID 12].[All]" allUniqueName="[DIM_Operateur].[REGION ID 12].[All]" dimensionUniqueName="[DIM_Operateur]" displayFolder="" count="0" unbalanced="0"/>
    <cacheHierarchy uniqueName="[DIM_Operateur].[REGION LIB 12]" caption="REGION LIB 12" attribute="1" defaultMemberUniqueName="[DIM_Operateur].[REGION LIB 12].[All]" allUniqueName="[DIM_Operateur].[REGION LIB 12].[All]" dimensionUniqueName="[DIM_Operateur]" displayFolder="" count="0" unbalanced="0"/>
    <cacheHierarchy uniqueName="[DIM_Operateur].[Source]" caption="Source" attribute="1" defaultMemberUniqueName="[DIM_Operateur].[Source].[All]" allUniqueName="[DIM_Operateur].[Sourc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count="0" oneField="1">
      <fieldsUsage count="1">
        <fieldUsage x="2"/>
      </fieldsUsage>
    </cacheHierarchy>
    <cacheHierarchy uniqueName="[Measures].[C_ValeurStatistique_M]" caption="C_ValeurStatistique_M" measure="1" displayFolder="" measureGroup="TF_StatCommerceExterieur" count="0"/>
    <cacheHierarchy uniqueName="[Measures].[D_ValeurStatistique_M]" caption="D_ValeurStatistique_M" measure="1" displayFolder="" count="0"/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TotalesStatistique_M]" caption="C_ValeurTotalesStatistique_M" measure="1" displayFolder="" count="0"/>
    <cacheHierarchy uniqueName="[Measures].[D_ValeurTotalesStatistique_M]" caption="D_ValeurTotalesStatistique_M" measure="1" displayFolder="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139.631132291666" backgroundQuery="1" createdVersion="6" refreshedVersion="8" minRefreshableVersion="3" recordCount="0" supportSubquery="1" supportAdvancedDrill="1" xr:uid="{00000000-000A-0000-FFFF-FFFFB2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5]" c="2025"/>
        <s v="[DIM_AnneeDeclaration].[Annee].&amp;[2026]" c="2026"/>
      </sharedItems>
    </cacheField>
    <cacheField name="[DIM_FluxG].[FG_FluxG_Agrege_LIB].[FG_FluxG_Agrege_LIB]" caption="FG_FluxG_Agrege_LIB" numFmtId="0" hierarchy="110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12" level="32767"/>
    <cacheField name="[Dim_StatutArret].[Statut_Arret].[Statut_Arret]" caption="Statut_Arret" numFmtId="0" hierarchy="175" level="1">
      <sharedItems containsSemiMixedTypes="0" containsString="0"/>
    </cacheField>
    <cacheField name="[DIM_Article].[Ar_GU_LIB].[Ar_GU_LIB]" caption="Ar_GU_LIB" numFmtId="0" hierarchy="17" level="1">
      <sharedItems count="10">
        <s v="[DIM_Article].[Ar_GU_LIB].&amp;[Alimentation, boissons et tabacs]" c="Alimentation, boissons et tabacs"/>
        <s v="[DIM_Article].[Ar_GU_LIB].&amp;[Demi produits]" c="Demi produits"/>
        <s v="[DIM_Article].[Ar_GU_LIB].&amp;[Energie et lubrifiants]" c="Energie et lubrifiants"/>
        <s v="[DIM_Article].[Ar_GU_LIB].&amp;[Indéfini]" c="Indéfini"/>
        <s v="[DIM_Article].[Ar_GU_LIB].&amp;[Or industriel]" c="Or industriel"/>
        <s v="[DIM_Article].[Ar_GU_LIB].&amp;[Produits bruts d'origine animale et vegetale]" c="Produits bruts d'origine animale et vegetale"/>
        <s v="[DIM_Article].[Ar_GU_LIB].&amp;[Produits bruts d'origine minerale]" c="Produits bruts d'origine minerale"/>
        <s v="[DIM_Article].[Ar_GU_LIB].&amp;[Produits finis de consommation]" c="Produits finis de consommation"/>
        <s v="[DIM_Article].[Ar_GU_LIB].&amp;[Produits finis d'equipement agricole]" c="Produits finis d'equipement agricole"/>
        <s v="[DIM_Article].[Ar_GU_LIB].&amp;[Produits finis d'equipement industriel]" c="Produits finis d'equipement industriel"/>
      </sharedItems>
    </cacheField>
    <cacheField name="[Measures].[C_PoidsNetArticle]" caption="C_PoidsNetArticle" numFmtId="0" hierarchy="209" level="32767"/>
    <cacheField name="[DIM_Article].[Ar_NPR_LIB].[Ar_NPR_LIB]" caption="Ar_NPR_LIB" numFmtId="0" hierarchy="37" level="1">
      <sharedItems containsSemiMixedTypes="0" containsString="0"/>
    </cacheField>
    <cacheField name="[DIM_DateEnregistrement].[Enregistrement_Mois].[Enregistrement_Mois]" caption="Enregistrement_Mois" numFmtId="0" hierarchy="96" level="1">
      <sharedItems containsSemiMixedTypes="0" containsString="0"/>
    </cacheField>
  </cacheFields>
  <cacheHierarchies count="23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Decade De Annee]" caption="Decade De Annee" attribute="1" defaultMemberUniqueName="[DIM_DateEnregistrement].[Decade De Annee].[All]" allUniqueName="[DIM_DateEnregistrement].[Decade De Annee].[All]" dimensionUniqueName="[DIM_DateEnregistrement]" displayFolder="" count="0" unbalanced="0"/>
    <cacheHierarchy uniqueName="[DIM_DateEnregistrement].[Decade De Mois]" caption="Decade De Mois" attribute="1" defaultMemberUniqueName="[DIM_DateEnregistrement].[Decade De Mois].[All]" allUniqueName="[DIM_DateEnregistrement].[Decade De Mois].[All]" dimensionUniqueName="[DIM_DateEnregistr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_Région_12]" caption="Opérateur_Région_12" defaultMemberUniqueName="[DIM_Operateur].[Opérateur_Région_12].[All]" allUniqueName="[DIM_Operateur].[Opérateur_Région_12].[All]" dimensionUniqueName="[DIM_Operateur]" displayFolder="" count="0" unbalanced="0"/>
    <cacheHierarchy uniqueName="[DIM_Operateur].[Opérateur_Région_16]" caption="Opérateur_Région_16" defaultMemberUniqueName="[DIM_Operateur].[Opérateur_Région_16].[All]" allUniqueName="[DIM_Operateur].[Opérateur_Région_16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Operateur].[REGION ID 12]" caption="REGION ID 12" attribute="1" defaultMemberUniqueName="[DIM_Operateur].[REGION ID 12].[All]" allUniqueName="[DIM_Operateur].[REGION ID 12].[All]" dimensionUniqueName="[DIM_Operateur]" displayFolder="" count="0" unbalanced="0"/>
    <cacheHierarchy uniqueName="[DIM_Operateur].[REGION LIB 12]" caption="REGION LIB 12" attribute="1" defaultMemberUniqueName="[DIM_Operateur].[REGION LIB 12].[All]" allUniqueName="[DIM_Operateur].[REGION LIB 12].[All]" dimensionUniqueName="[DIM_Operateur]" displayFolder="" count="0" unbalanced="0"/>
    <cacheHierarchy uniqueName="[DIM_Operateur].[Source]" caption="Source" attribute="1" defaultMemberUniqueName="[DIM_Operateur].[Source].[All]" allUniqueName="[DIM_Operateur].[Sourc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count="0" oneField="1">
      <fieldsUsage count="1">
        <fieldUsage x="2"/>
      </fieldsUsage>
    </cacheHierarchy>
    <cacheHierarchy uniqueName="[Measures].[C_ValeurStatistique_M]" caption="C_ValeurStatistique_M" measure="1" displayFolder="" measureGroup="TF_StatCommerceExterieur" count="0"/>
    <cacheHierarchy uniqueName="[Measures].[D_ValeurStatistique_M]" caption="D_ValeurStatistique_M" measure="1" displayFolder="" count="0"/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TotalesStatistique_M]" caption="C_ValeurTotalesStatistique_M" measure="1" displayFolder="" count="0"/>
    <cacheHierarchy uniqueName="[Measures].[D_ValeurTotalesStatistique_M]" caption="D_ValeurTotalesStatistique_M" measure="1" displayFolder="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139.631135416668" backgroundQuery="1" createdVersion="6" refreshedVersion="8" minRefreshableVersion="3" recordCount="0" supportSubquery="1" supportAdvancedDrill="1" xr:uid="{00000000-000A-0000-FFFF-FFFFB5000000}">
  <cacheSource type="external" connectionId="1"/>
  <cacheFields count="3">
    <cacheField name="[DIM_AnneeDeclaration].[Annee].[Annee]" caption="Annee" numFmtId="0" hierarchy="5" level="1">
      <sharedItems count="2">
        <s v="[DIM_AnneeDeclaration].[Annee].&amp;[2023]" c="2023"/>
        <s v="[DIM_AnneeDeclaration].[Annee].&amp;[2024]" c="2024"/>
      </sharedItems>
    </cacheField>
    <cacheField name="[DIM_FluxG].[FG_FluxG_Agrege_LIB].[FG_FluxG_Agrege_LIB]" caption="FG_FluxG_Agrege_LIB" numFmtId="0" hierarchy="110" level="1">
      <sharedItems count="1">
        <s v="[DIM_FluxG].[FG_FluxG_Agrege_LIB].&amp;[EXPORTATIONS  FAB]" c="EXPORTATIONS  FAB"/>
      </sharedItems>
    </cacheField>
    <cacheField name="[DIM_DateEnregistrement].[Enregistrement_Mois].[Enregistrement_Mois]" caption="Enregistrement_Mois" numFmtId="0" hierarchy="96" level="1">
      <sharedItems count="3">
        <s v="[DIM_DateEnregistrement].[Enregistrement_Mois].&amp;[01]" c="01"/>
        <s v="[DIM_DateEnregistrement].[Enregistrement_Mois].&amp;[02]" c="02"/>
        <s v="[DIM_DateEnregistrement].[Enregistrement_Mois].&amp;[03]" c="03"/>
      </sharedItems>
    </cacheField>
  </cacheFields>
  <cacheHierarchies count="23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0" unbalanced="0"/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0" unbalanced="0"/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Decade De Annee]" caption="Decade De Annee" attribute="1" defaultMemberUniqueName="[DIM_DateEnregistrement].[Decade De Annee].[All]" allUniqueName="[DIM_DateEnregistrement].[Decade De Annee].[All]" dimensionUniqueName="[DIM_DateEnregistrement]" displayFolder="" count="0" unbalanced="0"/>
    <cacheHierarchy uniqueName="[DIM_DateEnregistrement].[Decade De Mois]" caption="Decade De Mois" attribute="1" defaultMemberUniqueName="[DIM_DateEnregistrement].[Decade De Mois].[All]" allUniqueName="[DIM_DateEnregistrement].[Decade De Mois].[All]" dimensionUniqueName="[DIM_DateEnregistr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2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_Région_12]" caption="Opérateur_Région_12" defaultMemberUniqueName="[DIM_Operateur].[Opérateur_Région_12].[All]" allUniqueName="[DIM_Operateur].[Opérateur_Région_12].[All]" dimensionUniqueName="[DIM_Operateur]" displayFolder="" count="0" unbalanced="0"/>
    <cacheHierarchy uniqueName="[DIM_Operateur].[Opérateur_Région_16]" caption="Opérateur_Région_16" defaultMemberUniqueName="[DIM_Operateur].[Opérateur_Région_16].[All]" allUniqueName="[DIM_Operateur].[Opérateur_Région_16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Operateur].[REGION ID 12]" caption="REGION ID 12" attribute="1" defaultMemberUniqueName="[DIM_Operateur].[REGION ID 12].[All]" allUniqueName="[DIM_Operateur].[REGION ID 12].[All]" dimensionUniqueName="[DIM_Operateur]" displayFolder="" count="0" unbalanced="0"/>
    <cacheHierarchy uniqueName="[DIM_Operateur].[REGION LIB 12]" caption="REGION LIB 12" attribute="1" defaultMemberUniqueName="[DIM_Operateur].[REGION LIB 12].[All]" allUniqueName="[DIM_Operateur].[REGION LIB 12].[All]" dimensionUniqueName="[DIM_Operateur]" displayFolder="" count="0" unbalanced="0"/>
    <cacheHierarchy uniqueName="[DIM_Operateur].[Source]" caption="Source" attribute="1" defaultMemberUniqueName="[DIM_Operateur].[Source].[All]" allUniqueName="[DIM_Operateur].[Sourc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0" unbalanced="0"/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/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count="0"/>
    <cacheHierarchy uniqueName="[Measures].[C_ValeurStatistique_M]" caption="C_ValeurStatistique_M" measure="1" displayFolder="" measureGroup="TF_StatCommerceExterieur" count="0"/>
    <cacheHierarchy uniqueName="[Measures].[D_ValeurStatistique_M]" caption="D_ValeurStatistique_M" measure="1" displayFolder="" count="0"/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TotalesStatistique_M]" caption="C_ValeurTotalesStatistique_M" measure="1" displayFolder="" count="0"/>
    <cacheHierarchy uniqueName="[Measures].[D_ValeurTotalesStatistique_M]" caption="D_ValeurTotalesStatistique_M" measure="1" displayFolder="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139.631139699071" backgroundQuery="1" createdVersion="6" refreshedVersion="8" minRefreshableVersion="3" recordCount="0" supportSubquery="1" supportAdvancedDrill="1" xr:uid="{00000000-000A-0000-FFFF-FFFFB8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5]" c="2025"/>
        <s v="[DIM_AnneeDeclaration].[Annee].&amp;[2026]" c="2026"/>
      </sharedItems>
    </cacheField>
    <cacheField name="[DIM_FluxG].[FG_FluxG_Agrege_LIB].[FG_FluxG_Agrege_LIB]" caption="FG_FluxG_Agrege_LIB" numFmtId="0" hierarchy="110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12" level="32767"/>
    <cacheField name="[Dim_StatutArret].[Statut_Arret].[Statut_Arret]" caption="Statut_Arret" numFmtId="0" hierarchy="175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Or industriel]" c="Or industriel"/>
      </sharedItems>
    </cacheField>
    <cacheField name="[Measures].[C_PoidsNetArticle]" caption="C_PoidsNetArticle" numFmtId="0" hierarchy="209" level="32767"/>
    <cacheField name="[DIM_Article].[Ar_NPR_LIB].[Ar_NPR_LIB]" caption="Ar_NPR_LIB" numFmtId="0" hierarchy="37" level="1">
      <sharedItems count="1">
        <s v="[DIM_Article].[Ar_NPR_LIB].&amp;[Or industriel]" c="Or industriel"/>
      </sharedItems>
    </cacheField>
    <cacheField name="[DIM_DateEnregistrement].[Enregistrement_Mois].[Enregistrement_Mois]" caption="Enregistrement_Mois" numFmtId="0" hierarchy="96" level="1">
      <sharedItems containsSemiMixedTypes="0" containsString="0"/>
    </cacheField>
  </cacheFields>
  <cacheHierarchies count="23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Decade De Annee]" caption="Decade De Annee" attribute="1" defaultMemberUniqueName="[DIM_DateEnregistrement].[Decade De Annee].[All]" allUniqueName="[DIM_DateEnregistrement].[Decade De Annee].[All]" dimensionUniqueName="[DIM_DateEnregistrement]" displayFolder="" count="0" unbalanced="0"/>
    <cacheHierarchy uniqueName="[DIM_DateEnregistrement].[Decade De Mois]" caption="Decade De Mois" attribute="1" defaultMemberUniqueName="[DIM_DateEnregistrement].[Decade De Mois].[All]" allUniqueName="[DIM_DateEnregistrement].[Decade De Mois].[All]" dimensionUniqueName="[DIM_DateEnregistr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_Région_12]" caption="Opérateur_Région_12" defaultMemberUniqueName="[DIM_Operateur].[Opérateur_Région_12].[All]" allUniqueName="[DIM_Operateur].[Opérateur_Région_12].[All]" dimensionUniqueName="[DIM_Operateur]" displayFolder="" count="0" unbalanced="0"/>
    <cacheHierarchy uniqueName="[DIM_Operateur].[Opérateur_Région_16]" caption="Opérateur_Région_16" defaultMemberUniqueName="[DIM_Operateur].[Opérateur_Région_16].[All]" allUniqueName="[DIM_Operateur].[Opérateur_Région_16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Operateur].[REGION ID 12]" caption="REGION ID 12" attribute="1" defaultMemberUniqueName="[DIM_Operateur].[REGION ID 12].[All]" allUniqueName="[DIM_Operateur].[REGION ID 12].[All]" dimensionUniqueName="[DIM_Operateur]" displayFolder="" count="0" unbalanced="0"/>
    <cacheHierarchy uniqueName="[DIM_Operateur].[REGION LIB 12]" caption="REGION LIB 12" attribute="1" defaultMemberUniqueName="[DIM_Operateur].[REGION LIB 12].[All]" allUniqueName="[DIM_Operateur].[REGION LIB 12].[All]" dimensionUniqueName="[DIM_Operateur]" displayFolder="" count="0" unbalanced="0"/>
    <cacheHierarchy uniqueName="[DIM_Operateur].[Source]" caption="Source" attribute="1" defaultMemberUniqueName="[DIM_Operateur].[Source].[All]" allUniqueName="[DIM_Operateur].[Sourc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count="0" oneField="1">
      <fieldsUsage count="1">
        <fieldUsage x="2"/>
      </fieldsUsage>
    </cacheHierarchy>
    <cacheHierarchy uniqueName="[Measures].[C_ValeurStatistique_M]" caption="C_ValeurStatistique_M" measure="1" displayFolder="" measureGroup="TF_StatCommerceExterieur" count="0"/>
    <cacheHierarchy uniqueName="[Measures].[D_ValeurStatistique_M]" caption="D_ValeurStatistique_M" measure="1" displayFolder="" count="0"/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TotalesStatistique_M]" caption="C_ValeurTotalesStatistique_M" measure="1" displayFolder="" count="0"/>
    <cacheHierarchy uniqueName="[Measures].[D_ValeurTotalesStatistique_M]" caption="D_ValeurTotalesStatistique_M" measure="1" displayFolder="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139.63115335648" backgroundQuery="1" createdVersion="6" refreshedVersion="8" minRefreshableVersion="3" recordCount="0" supportSubquery="1" supportAdvancedDrill="1" xr:uid="{00000000-000A-0000-FFFF-FFFFBB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5]" c="2025"/>
        <s v="[DIM_AnneeDeclaration].[Annee].&amp;[2026]" c="2026"/>
      </sharedItems>
    </cacheField>
    <cacheField name="[DIM_FluxG].[FG_FluxG_Agrege_LIB].[FG_FluxG_Agrege_LIB]" caption="FG_FluxG_Agrege_LIB" numFmtId="0" hierarchy="110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12" level="32767"/>
    <cacheField name="[Dim_StatutArret].[Statut_Arret].[Statut_Arret]" caption="Statut_Arret" numFmtId="0" hierarchy="175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Produits bruts d'origine animale et vegetale]" c="Produits bruts d'origine animale et vegetale"/>
      </sharedItems>
    </cacheField>
    <cacheField name="[Measures].[C_PoidsNetArticle]" caption="C_PoidsNetArticle" numFmtId="0" hierarchy="209" level="32767"/>
    <cacheField name="[DIM_Article].[Ar_NPR_LIB].[Ar_NPR_LIB]" caption="Ar_NPR_LIB" numFmtId="0" hierarchy="37" level="1">
      <sharedItems count="28">
        <s v="[DIM_Article].[Ar_NPR_LIB].&amp;[Agar-agar]" c="Agar-agar"/>
        <s v="[DIM_Article].[Ar_NPR_LIB].&amp;[Algues]" c="Algues"/>
        <s v="[DIM_Article].[Ar_NPR_LIB].&amp;[Animaux vivants (produits bruts)]" c="Animaux vivants (produits bruts)"/>
        <s v="[DIM_Article].[Ar_NPR_LIB].&amp;[Autres fibres textiles vegetales]" c="Autres fibres textiles vegetales"/>
        <s v="[DIM_Article].[Ar_NPR_LIB].&amp;[Autres huiles végétales brutes ou raffinées]" c="Autres huiles végétales brutes ou raffinées"/>
        <s v="[DIM_Article].[Ar_NPR_LIB].&amp;[Autres produits bruts d'origine animale et végétale]" c="Autres produits bruts d'origine animale et végétale"/>
        <s v="[DIM_Article].[Ar_NPR_LIB].&amp;[Bois bruts, équarris ou sciés]" c="Bois bruts, équarris ou sciés"/>
        <s v="[DIM_Article].[Ar_NPR_LIB].&amp;[Caoutchouc naturel ou régénéré]" c="Caoutchouc naturel ou régénéré"/>
        <s v="[DIM_Article].[Ar_NPR_LIB].&amp;[Coton]" c="Coton"/>
        <s v="[DIM_Article].[Ar_NPR_LIB].&amp;[Cuirs, peaux et pelleteries bruts (produits bruts)]" c="Cuirs, peaux et pelleteries bruts (produits bruts)"/>
        <s v="[DIM_Article].[Ar_NPR_LIB].&amp;[Déchets de matieres textiles]" c="Déchets de matieres textiles"/>
        <s v="[DIM_Article].[Ar_NPR_LIB].&amp;[Fibres textiles artificielles]" c="Fibres textiles artificielles"/>
        <s v="[DIM_Article].[Ar_NPR_LIB].&amp;[Gommes; résines et autres sucs et extraits végétaux]" c="Gommes; résines et autres sucs et extraits végétaux"/>
        <s v="[DIM_Article].[Ar_NPR_LIB].&amp;[Graines et fruits oléagineux]" c="Graines et fruits oléagineux"/>
        <s v="[DIM_Article].[Ar_NPR_LIB].&amp;[Graines, spores et fruits à ensemencer]" c="Graines, spores et fruits à ensemencer"/>
        <s v="[DIM_Article].[Ar_NPR_LIB].&amp;[Graisses et huiles animales sauf de poissons]" c="Graisses et huiles animales sauf de poissons"/>
        <s v="[DIM_Article].[Ar_NPR_LIB].&amp;[Graisses et huiles de poissons]" c="Graisses et huiles de poissons"/>
        <s v="[DIM_Article].[Ar_NPR_LIB].&amp;[Huile de palme ou palmiste brute ou raffinée]" c="Huile de palme ou palmiste brute ou raffinée"/>
        <s v="[DIM_Article].[Ar_NPR_LIB].&amp;[Huile de soja brute ou raffinée]" c="Huile de soja brute ou raffinée"/>
        <s v="[DIM_Article].[Ar_NPR_LIB].&amp;[Huile de tournesol brute ou raffinée]" c="Huile de tournesol brute ou raffinée"/>
        <s v="[DIM_Article].[Ar_NPR_LIB].&amp;[Huile d'olive brute ou raffinée]" c="Huile d'olive brute ou raffinée"/>
        <s v="[DIM_Article].[Ar_NPR_LIB].&amp;[Laine et poils]" c="Laine et poils"/>
        <s v="[DIM_Article].[Ar_NPR_LIB].&amp;[Liège brut, élaboré et mi-ouvré]" c="Liège brut, élaboré et mi-ouvré"/>
        <s v="[DIM_Article].[Ar_NPR_LIB].&amp;[Matières à tresser et autres produits d'origine végétale]" c="Matières à tresser et autres produits d'origine végétale"/>
        <s v="[DIM_Article].[Ar_NPR_LIB].&amp;[Plantes et parties de plantes]" c="Plantes et parties de plantes"/>
        <s v="[DIM_Article].[Ar_NPR_LIB].&amp;[Plantes vivantes et produits de la floriculture]" c="Plantes vivantes et produits de la floriculture"/>
        <s v="[DIM_Article].[Ar_NPR_LIB].&amp;[Sous-produits animaux non comestibles]" c="Sous-produits animaux non comestibles"/>
        <s v="[DIM_Article].[Ar_NPR_LIB].&amp;[Vieux papiers]" c="Vieux papiers"/>
      </sharedItems>
    </cacheField>
    <cacheField name="[DIM_DateEnregistrement].[Enregistrement_Mois].[Enregistrement_Mois]" caption="Enregistrement_Mois" numFmtId="0" hierarchy="96" level="1">
      <sharedItems containsSemiMixedTypes="0" containsString="0"/>
    </cacheField>
  </cacheFields>
  <cacheHierarchies count="23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Decade De Annee]" caption="Decade De Annee" attribute="1" defaultMemberUniqueName="[DIM_DateEnregistrement].[Decade De Annee].[All]" allUniqueName="[DIM_DateEnregistrement].[Decade De Annee].[All]" dimensionUniqueName="[DIM_DateEnregistrement]" displayFolder="" count="0" unbalanced="0"/>
    <cacheHierarchy uniqueName="[DIM_DateEnregistrement].[Decade De Mois]" caption="Decade De Mois" attribute="1" defaultMemberUniqueName="[DIM_DateEnregistrement].[Decade De Mois].[All]" allUniqueName="[DIM_DateEnregistrement].[Decade De Mois].[All]" dimensionUniqueName="[DIM_DateEnregistr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_Région_12]" caption="Opérateur_Région_12" defaultMemberUniqueName="[DIM_Operateur].[Opérateur_Région_12].[All]" allUniqueName="[DIM_Operateur].[Opérateur_Région_12].[All]" dimensionUniqueName="[DIM_Operateur]" displayFolder="" count="0" unbalanced="0"/>
    <cacheHierarchy uniqueName="[DIM_Operateur].[Opérateur_Région_16]" caption="Opérateur_Région_16" defaultMemberUniqueName="[DIM_Operateur].[Opérateur_Région_16].[All]" allUniqueName="[DIM_Operateur].[Opérateur_Région_16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Operateur].[REGION ID 12]" caption="REGION ID 12" attribute="1" defaultMemberUniqueName="[DIM_Operateur].[REGION ID 12].[All]" allUniqueName="[DIM_Operateur].[REGION ID 12].[All]" dimensionUniqueName="[DIM_Operateur]" displayFolder="" count="0" unbalanced="0"/>
    <cacheHierarchy uniqueName="[DIM_Operateur].[REGION LIB 12]" caption="REGION LIB 12" attribute="1" defaultMemberUniqueName="[DIM_Operateur].[REGION LIB 12].[All]" allUniqueName="[DIM_Operateur].[REGION LIB 12].[All]" dimensionUniqueName="[DIM_Operateur]" displayFolder="" count="0" unbalanced="0"/>
    <cacheHierarchy uniqueName="[DIM_Operateur].[Source]" caption="Source" attribute="1" defaultMemberUniqueName="[DIM_Operateur].[Source].[All]" allUniqueName="[DIM_Operateur].[Sourc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count="0" oneField="1">
      <fieldsUsage count="1">
        <fieldUsage x="2"/>
      </fieldsUsage>
    </cacheHierarchy>
    <cacheHierarchy uniqueName="[Measures].[C_ValeurStatistique_M]" caption="C_ValeurStatistique_M" measure="1" displayFolder="" measureGroup="TF_StatCommerceExterieur" count="0"/>
    <cacheHierarchy uniqueName="[Measures].[D_ValeurStatistique_M]" caption="D_ValeurStatistique_M" measure="1" displayFolder="" count="0"/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TotalesStatistique_M]" caption="C_ValeurTotalesStatistique_M" measure="1" displayFolder="" count="0"/>
    <cacheHierarchy uniqueName="[Measures].[D_ValeurTotalesStatistique_M]" caption="D_ValeurTotalesStatistique_M" measure="1" displayFolder="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139.631166435189" backgroundQuery="1" createdVersion="6" refreshedVersion="8" minRefreshableVersion="3" recordCount="0" supportSubquery="1" supportAdvancedDrill="1" xr:uid="{00000000-000A-0000-FFFF-FFFFBE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5]" c="2025"/>
        <s v="[DIM_AnneeDeclaration].[Annee].&amp;[2026]" c="2026"/>
      </sharedItems>
    </cacheField>
    <cacheField name="[DIM_FluxG].[FG_FluxG_Agrege_LIB].[FG_FluxG_Agrege_LIB]" caption="FG_FluxG_Agrege_LIB" numFmtId="0" hierarchy="110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12" level="32767"/>
    <cacheField name="[Dim_StatutArret].[Statut_Arret].[Statut_Arret]" caption="Statut_Arret" numFmtId="0" hierarchy="175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Produits bruts d'origine minerale]" c="Produits bruts d'origine minerale"/>
      </sharedItems>
    </cacheField>
    <cacheField name="[Measures].[C_PoidsNetArticle]" caption="C_PoidsNetArticle" numFmtId="0" hierarchy="209" level="32767"/>
    <cacheField name="[DIM_Article].[Ar_NPR_LIB].[Ar_NPR_LIB]" caption="Ar_NPR_LIB" numFmtId="0" hierarchy="37" level="1">
      <sharedItems count="17">
        <s v="[DIM_Article].[Ar_NPR_LIB].&amp;[Autres minerais métallifères et déchets métalliques]" c="Autres minerais métallifères et déchets métalliques"/>
        <s v="[DIM_Article].[Ar_NPR_LIB].&amp;[Autres produits bruts d'origine minérale]" c="Autres produits bruts d'origine minérale"/>
        <s v="[DIM_Article].[Ar_NPR_LIB].&amp;[Caoutchouc synthétique]" c="Caoutchouc synthétique"/>
        <s v="[DIM_Article].[Ar_NPR_LIB].&amp;[Ferraille, déchets, débris de cuivre,fonte, fer, acier et autres mierais]" c="Ferraille, déchets, débris de cuivre,fonte, fer, acier et autres mierais"/>
        <s v="[DIM_Article].[Ar_NPR_LIB].&amp;[Fibres textiles synthétiques]" c="Fibres textiles synthétiques"/>
        <s v="[DIM_Article].[Ar_NPR_LIB].&amp;[Fluorine spath fluor]" c="Fluorine spath fluor"/>
        <s v="[DIM_Article].[Ar_NPR_LIB].&amp;[Marbres; granit; gypse et autres pierres]" c="Marbres; granit; gypse et autres pierres"/>
        <s v="[DIM_Article].[Ar_NPR_LIB].&amp;[Minerai d'antimoine]" c="Minerai d'antimoine"/>
        <s v="[DIM_Article].[Ar_NPR_LIB].&amp;[Minerai de cobalt]" c="Minerai de cobalt"/>
        <s v="[DIM_Article].[Ar_NPR_LIB].&amp;[Minerai de cuivre]" c="Minerai de cuivre"/>
        <s v="[DIM_Article].[Ar_NPR_LIB].&amp;[Minerai de fer]" c="Minerai de fer"/>
        <s v="[DIM_Article].[Ar_NPR_LIB].&amp;[Minerai de manganèse]" c="Minerai de manganèse"/>
        <s v="[DIM_Article].[Ar_NPR_LIB].&amp;[Minerai de plomb]" c="Minerai de plomb"/>
        <s v="[DIM_Article].[Ar_NPR_LIB].&amp;[Minerai de zinc]" c="Minerai de zinc"/>
        <s v="[DIM_Article].[Ar_NPR_LIB].&amp;[Phosphates]" c="Phosphates"/>
        <s v="[DIM_Article].[Ar_NPR_LIB].&amp;[Sable; quartz; kaolin et autres argiles]" c="Sable; quartz; kaolin et autres argiles"/>
        <s v="[DIM_Article].[Ar_NPR_LIB].&amp;[Sulfate de baryum]" c="Sulfate de baryum"/>
      </sharedItems>
    </cacheField>
    <cacheField name="[DIM_DateEnregistrement].[Enregistrement_Mois].[Enregistrement_Mois]" caption="Enregistrement_Mois" numFmtId="0" hierarchy="96" level="1">
      <sharedItems containsSemiMixedTypes="0" containsString="0"/>
    </cacheField>
  </cacheFields>
  <cacheHierarchies count="23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Decade De Annee]" caption="Decade De Annee" attribute="1" defaultMemberUniqueName="[DIM_DateEnregistrement].[Decade De Annee].[All]" allUniqueName="[DIM_DateEnregistrement].[Decade De Annee].[All]" dimensionUniqueName="[DIM_DateEnregistrement]" displayFolder="" count="0" unbalanced="0"/>
    <cacheHierarchy uniqueName="[DIM_DateEnregistrement].[Decade De Mois]" caption="Decade De Mois" attribute="1" defaultMemberUniqueName="[DIM_DateEnregistrement].[Decade De Mois].[All]" allUniqueName="[DIM_DateEnregistrement].[Decade De Mois].[All]" dimensionUniqueName="[DIM_DateEnregistr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_Région_12]" caption="Opérateur_Région_12" defaultMemberUniqueName="[DIM_Operateur].[Opérateur_Région_12].[All]" allUniqueName="[DIM_Operateur].[Opérateur_Région_12].[All]" dimensionUniqueName="[DIM_Operateur]" displayFolder="" count="0" unbalanced="0"/>
    <cacheHierarchy uniqueName="[DIM_Operateur].[Opérateur_Région_16]" caption="Opérateur_Région_16" defaultMemberUniqueName="[DIM_Operateur].[Opérateur_Région_16].[All]" allUniqueName="[DIM_Operateur].[Opérateur_Région_16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Operateur].[REGION ID 12]" caption="REGION ID 12" attribute="1" defaultMemberUniqueName="[DIM_Operateur].[REGION ID 12].[All]" allUniqueName="[DIM_Operateur].[REGION ID 12].[All]" dimensionUniqueName="[DIM_Operateur]" displayFolder="" count="0" unbalanced="0"/>
    <cacheHierarchy uniqueName="[DIM_Operateur].[REGION LIB 12]" caption="REGION LIB 12" attribute="1" defaultMemberUniqueName="[DIM_Operateur].[REGION LIB 12].[All]" allUniqueName="[DIM_Operateur].[REGION LIB 12].[All]" dimensionUniqueName="[DIM_Operateur]" displayFolder="" count="0" unbalanced="0"/>
    <cacheHierarchy uniqueName="[DIM_Operateur].[Source]" caption="Source" attribute="1" defaultMemberUniqueName="[DIM_Operateur].[Source].[All]" allUniqueName="[DIM_Operateur].[Sourc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count="0" oneField="1">
      <fieldsUsage count="1">
        <fieldUsage x="2"/>
      </fieldsUsage>
    </cacheHierarchy>
    <cacheHierarchy uniqueName="[Measures].[C_ValeurStatistique_M]" caption="C_ValeurStatistique_M" measure="1" displayFolder="" measureGroup="TF_StatCommerceExterieur" count="0"/>
    <cacheHierarchy uniqueName="[Measures].[D_ValeurStatistique_M]" caption="D_ValeurStatistique_M" measure="1" displayFolder="" count="0"/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TotalesStatistique_M]" caption="C_ValeurTotalesStatistique_M" measure="1" displayFolder="" count="0"/>
    <cacheHierarchy uniqueName="[Measures].[D_ValeurTotalesStatistique_M]" caption="D_ValeurTotalesStatistique_M" measure="1" displayFolder="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139.631180902776" backgroundQuery="1" createdVersion="6" refreshedVersion="8" minRefreshableVersion="3" recordCount="0" supportSubquery="1" supportAdvancedDrill="1" xr:uid="{00000000-000A-0000-FFFF-FFFFC1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5]" c="2025"/>
        <s v="[DIM_AnneeDeclaration].[Annee].&amp;[2026]" c="2026"/>
      </sharedItems>
    </cacheField>
    <cacheField name="[DIM_FluxG].[FG_FluxG_Agrege_LIB].[FG_FluxG_Agrege_LIB]" caption="FG_FluxG_Agrege_LIB" numFmtId="0" hierarchy="110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12" level="32767"/>
    <cacheField name="[Dim_StatutArret].[Statut_Arret].[Statut_Arret]" caption="Statut_Arret" numFmtId="0" hierarchy="175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Produits finis de consommation]" c="Produits finis de consommation"/>
      </sharedItems>
    </cacheField>
    <cacheField name="[Measures].[C_PoidsNetArticle]" caption="C_PoidsNetArticle" numFmtId="0" hierarchy="209" level="32767"/>
    <cacheField name="[DIM_Article].[Ar_NPR_LIB].[Ar_NPR_LIB]" caption="Ar_NPR_LIB" numFmtId="0" hierarchy="37" level="1">
      <sharedItems count="65">
        <s v="[DIM_Article].[Ar_NPR_LIB].&amp;[Allumettes et articles à flamme]" c="Allumettes et articles à flamme"/>
        <s v="[DIM_Article].[Ar_NPR_LIB].&amp;[Appareils de production du son ou des images]" c="Appareils de production du son ou des images"/>
        <s v="[DIM_Article].[Ar_NPR_LIB].&amp;[Appareils d'optique, de photographie, de cinématographie et de mesure]" c="Appareils d'optique, de photographie, de cinématographie et de mesure"/>
        <s v="[DIM_Article].[Ar_NPR_LIB].&amp;[Appareils récepteurs radio et télévision]" c="Appareils récepteurs radio et télévision"/>
        <s v="[DIM_Article].[Ar_NPR_LIB].&amp;[Articles de bonneterie]" c="Articles de bonneterie"/>
        <s v="[DIM_Article].[Ar_NPR_LIB].&amp;[Articles de coutellerie]" c="Articles de coutellerie"/>
        <s v="[DIM_Article].[Ar_NPR_LIB].&amp;[Articles d'écriture et de bureau]" c="Articles d'écriture et de bureau"/>
        <s v="[DIM_Article].[Ar_NPR_LIB].&amp;[Articles divers en caoutchouc ( consommation)]" c="Articles divers en caoutchouc ( consommation)"/>
        <s v="[DIM_Article].[Ar_NPR_LIB].&amp;[Autres produits finis de consommation]" c="Autres produits finis de consommation"/>
        <s v="[DIM_Article].[Ar_NPR_LIB].&amp;[Balais, brosses et autres articles similaires ( consommation)]" c="Balais, brosses et autres articles similaires ( consommation)"/>
        <s v="[DIM_Article].[Ar_NPR_LIB].&amp;[Briquets, allumeurs et leurs parties autres que les pierres et les mèches.]" c="Briquets, allumeurs et leurs parties autres que les pierres et les mèches."/>
        <s v="[DIM_Article].[Ar_NPR_LIB].&amp;[Chapeaux et autres coiffures]" c="Chapeaux et autres coiffures"/>
        <s v="[DIM_Article].[Ar_NPR_LIB].&amp;[Chaussures]" c="Chaussures"/>
        <s v="[DIM_Article].[Ar_NPR_LIB].&amp;[Colles]" c="Colles"/>
        <s v="[DIM_Article].[Ar_NPR_LIB].&amp;[Couvertures, linge  et autres articles textiles confectionnés]" c="Couvertures, linge  et autres articles textiles confectionnés"/>
        <s v="[DIM_Article].[Ar_NPR_LIB].&amp;[Cuisinières et appareils de chauffage]" c="Cuisinières et appareils de chauffage"/>
        <s v="[DIM_Article].[Ar_NPR_LIB].&amp;[Cycles et motocycles, leurs parties et pièces]" c="Cycles et motocycles, leurs parties et pièces"/>
        <s v="[DIM_Article].[Ar_NPR_LIB].&amp;[Disques et autres supports magnétique]" c="Disques et autres supports magnétique"/>
        <s v="[DIM_Article].[Ar_NPR_LIB].&amp;[Equipements électriques divers]" c="Equipements électriques divers"/>
        <s v="[DIM_Article].[Ar_NPR_LIB].&amp;[Etoffes de bonneterie]" c="Etoffes de bonneterie"/>
        <s v="[DIM_Article].[Ar_NPR_LIB].&amp;[Fermetures à glissière et leurs parties]" c="Fermetures à glissière et leurs parties"/>
        <s v="[DIM_Article].[Ar_NPR_LIB].&amp;[Filets à mailles ( consommation)]" c="Filets à mailles ( consommation)"/>
        <s v="[DIM_Article].[Ar_NPR_LIB].&amp;[Fils et tissus de soie ( consommation)]" c="Fils et tissus de soie ( consommation)"/>
        <s v="[DIM_Article].[Ar_NPR_LIB].&amp;[Fleurs artificielles,postiches, perruques et autres articles divers]" c="Fleurs artificielles,postiches, perruques et autres articles divers"/>
        <s v="[DIM_Article].[Ar_NPR_LIB].&amp;[Instruments de musique]" c="Instruments de musique"/>
        <s v="[DIM_Article].[Ar_NPR_LIB].&amp;[Jouets, jeux et articles de divertissement ou de sport]" c="Jouets, jeux et articles de divertissement ou de sport"/>
        <s v="[DIM_Article].[Ar_NPR_LIB].&amp;[Lampes et tubes électriques]" c="Lampes et tubes électriques"/>
        <s v="[DIM_Article].[Ar_NPR_LIB].&amp;[Livres et imprimés divers]" c="Livres et imprimés divers"/>
        <s v="[DIM_Article].[Ar_NPR_LIB].&amp;[Médicaments et autres produits pharmaceutiques]" c="Médicaments et autres produits pharmaceutiques"/>
        <s v="[DIM_Article].[Ar_NPR_LIB].&amp;[Moteurs à pistons; autres moteurs et leurs parties ( consommation)]" c="Moteurs à pistons; autres moteurs et leurs parties ( consommation)"/>
        <s v="[DIM_Article].[Ar_NPR_LIB].&amp;[Mouvements d'horlogerie et leur parties]" c="Mouvements d'horlogerie et leur parties"/>
        <s v="[DIM_Article].[Ar_NPR_LIB].&amp;[Nontissés]" c="Nontissés"/>
        <s v="[DIM_Article].[Ar_NPR_LIB].&amp;[Outils à main divers]" c="Outils à main divers"/>
        <s v="[DIM_Article].[Ar_NPR_LIB].&amp;[Ouvrages divers en aluminium ( consommation)]" c="Ouvrages divers en aluminium ( consommation)"/>
        <s v="[DIM_Article].[Ar_NPR_LIB].&amp;[Ouvrages divers en bois en sparterie ou en vannerie ( consommation)]" c="Ouvrages divers en bois en sparterie ou en vannerie ( consommation)"/>
        <s v="[DIM_Article].[Ar_NPR_LIB].&amp;[Ouvrages divers en cuivre ( consommation)]" c="Ouvrages divers en cuivre ( consommation)"/>
        <s v="[DIM_Article].[Ar_NPR_LIB].&amp;[Ouvrages divers en fer ou en acier ( consommation)]" c="Ouvrages divers en fer ou en acier ( consommation)"/>
        <s v="[DIM_Article].[Ar_NPR_LIB].&amp;[Ouvrages divers en matières plastiques]" c="Ouvrages divers en matières plastiques"/>
        <s v="[DIM_Article].[Ar_NPR_LIB].&amp;[Ouvrages divers en verre]" c="Ouvrages divers en verre"/>
        <s v="[DIM_Article].[Ar_NPR_LIB].&amp;[Ouvrages finis en fonte, fer ou acier]" c="Ouvrages finis en fonte, fer ou acier"/>
        <s v="[DIM_Article].[Ar_NPR_LIB].&amp;[Papiers finis et ouvrages en papier]" c="Papiers finis et ouvrages en papier"/>
        <s v="[DIM_Article].[Ar_NPR_LIB].&amp;[Parapluies, articles similaire et leurs parties]" c="Parapluies, articles similaire et leurs parties"/>
        <s v="[DIM_Article].[Ar_NPR_LIB].&amp;[Parties et pièces pour voitures et véhicules de tourisme]" c="Parties et pièces pour voitures et véhicules de tourisme"/>
        <s v="[DIM_Article].[Ar_NPR_LIB].&amp;[Peignes à coiffer,épingles à cheveux et et autres articles similaires pour la coiffure]" c="Peignes à coiffer,épingles à cheveux et et autres articles similaires pour la coiffure"/>
        <s v="[DIM_Article].[Ar_NPR_LIB].&amp;[Peintures, vernis et mastics ( consommation)]" c="Peintures, vernis et mastics ( consommation)"/>
        <s v="[DIM_Article].[Ar_NPR_LIB].&amp;[Perles et bijouteries de fantaisie]" c="Perles et bijouteries de fantaisie"/>
        <s v="[DIM_Article].[Ar_NPR_LIB].&amp;[Pipes, fume-cigare, fume-cigarette et leurs parties.]" c="Pipes, fume-cigare, fume-cigarette et leurs parties."/>
        <s v="[DIM_Article].[Ar_NPR_LIB].&amp;[Plaques, pellicules, films et produits pour la photographie ( consommation)]" c="Plaques, pellicules, films et produits pour la photographie ( consommation)"/>
        <s v="[DIM_Article].[Ar_NPR_LIB].&amp;[Produits de parfumerie ou de toilette et preparations cosmetiques]" c="Produits de parfumerie ou de toilette et preparations cosmetiques"/>
        <s v="[DIM_Article].[Ar_NPR_LIB].&amp;[Quincaillerie de ménage et articles d'économie domestique]" c="Quincaillerie de ménage et articles d'économie domestique"/>
        <s v="[DIM_Article].[Ar_NPR_LIB].&amp;[Réfrigérateurs, lave-vaisselle et autres articles domestiques]" c="Réfrigérateurs, lave-vaisselle et autres articles domestiques"/>
        <s v="[DIM_Article].[Ar_NPR_LIB].&amp;[Sacs, malles et ouvrages divers en cuir ( consommation)]" c="Sacs, malles et ouvrages divers en cuir ( consommation)"/>
        <s v="[DIM_Article].[Ar_NPR_LIB].&amp;[Savons; agents de surface organiques et préparations tensio-avtives]" c="Savons; agents de surface organiques et préparations tensio-avtives"/>
        <s v="[DIM_Article].[Ar_NPR_LIB].&amp;[Sièges, meubles,matelas et articles d'éclairage ( consommation)]" c="Sièges, meubles,matelas et articles d'éclairage ( consommation)"/>
        <s v="[DIM_Article].[Ar_NPR_LIB].&amp;[Tapis et revêtements de sol ( consommation)]" c="Tapis et revêtements de sol ( consommation)"/>
        <s v="[DIM_Article].[Ar_NPR_LIB].&amp;[Tissus et fils  d'autres fibres textiles végétales]" c="Tissus et fils  d'autres fibres textiles végétales"/>
        <s v="[DIM_Article].[Ar_NPR_LIB].&amp;[Tissus et fils de coton]" c="Tissus et fils de coton"/>
        <s v="[DIM_Article].[Ar_NPR_LIB].&amp;[Tissus et fils de fibres synthétiques et artificielles]" c="Tissus et fils de fibres synthétiques et artificielles"/>
        <s v="[DIM_Article].[Ar_NPR_LIB].&amp;[Tissus et fils de laine, poil ou crin ( consommation)]" c="Tissus et fils de laine, poil ou crin ( consommation)"/>
        <s v="[DIM_Article].[Ar_NPR_LIB].&amp;[Tissus et fils de lin]" c="Tissus et fils de lin"/>
        <s v="[DIM_Article].[Ar_NPR_LIB].&amp;[Tissus imprégnés ou enduits de matières diverse ( consommation)]" c="Tissus imprégnés ou enduits de matières diverse ( consommation)"/>
        <s v="[DIM_Article].[Ar_NPR_LIB].&amp;[Tissus spéciaux, velours, dentelles et broderies]" c="Tissus spéciaux, velours, dentelles et broderies"/>
        <s v="[DIM_Article].[Ar_NPR_LIB].&amp;[Vaisselle et objets céramiques divers]" c="Vaisselle et objets céramiques divers"/>
        <s v="[DIM_Article].[Ar_NPR_LIB].&amp;[Vêtements confectionnes]" c="Vêtements confectionnes"/>
        <s v="[DIM_Article].[Ar_NPR_LIB].&amp;[Voitures de tourisme]" c="Voitures de tourisme"/>
      </sharedItems>
    </cacheField>
    <cacheField name="[DIM_DateEnregistrement].[Enregistrement_Mois].[Enregistrement_Mois]" caption="Enregistrement_Mois" numFmtId="0" hierarchy="96" level="1">
      <sharedItems containsSemiMixedTypes="0" containsString="0"/>
    </cacheField>
  </cacheFields>
  <cacheHierarchies count="23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Decade De Annee]" caption="Decade De Annee" attribute="1" defaultMemberUniqueName="[DIM_DateEnregistrement].[Decade De Annee].[All]" allUniqueName="[DIM_DateEnregistrement].[Decade De Annee].[All]" dimensionUniqueName="[DIM_DateEnregistrement]" displayFolder="" count="0" unbalanced="0"/>
    <cacheHierarchy uniqueName="[DIM_DateEnregistrement].[Decade De Mois]" caption="Decade De Mois" attribute="1" defaultMemberUniqueName="[DIM_DateEnregistrement].[Decade De Mois].[All]" allUniqueName="[DIM_DateEnregistrement].[Decade De Mois].[All]" dimensionUniqueName="[DIM_DateEnregistr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_Région_12]" caption="Opérateur_Région_12" defaultMemberUniqueName="[DIM_Operateur].[Opérateur_Région_12].[All]" allUniqueName="[DIM_Operateur].[Opérateur_Région_12].[All]" dimensionUniqueName="[DIM_Operateur]" displayFolder="" count="0" unbalanced="0"/>
    <cacheHierarchy uniqueName="[DIM_Operateur].[Opérateur_Région_16]" caption="Opérateur_Région_16" defaultMemberUniqueName="[DIM_Operateur].[Opérateur_Région_16].[All]" allUniqueName="[DIM_Operateur].[Opérateur_Région_16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Operateur].[REGION ID 12]" caption="REGION ID 12" attribute="1" defaultMemberUniqueName="[DIM_Operateur].[REGION ID 12].[All]" allUniqueName="[DIM_Operateur].[REGION ID 12].[All]" dimensionUniqueName="[DIM_Operateur]" displayFolder="" count="0" unbalanced="0"/>
    <cacheHierarchy uniqueName="[DIM_Operateur].[REGION LIB 12]" caption="REGION LIB 12" attribute="1" defaultMemberUniqueName="[DIM_Operateur].[REGION LIB 12].[All]" allUniqueName="[DIM_Operateur].[REGION LIB 12].[All]" dimensionUniqueName="[DIM_Operateur]" displayFolder="" count="0" unbalanced="0"/>
    <cacheHierarchy uniqueName="[DIM_Operateur].[Source]" caption="Source" attribute="1" defaultMemberUniqueName="[DIM_Operateur].[Source].[All]" allUniqueName="[DIM_Operateur].[Sourc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count="0" oneField="1">
      <fieldsUsage count="1">
        <fieldUsage x="2"/>
      </fieldsUsage>
    </cacheHierarchy>
    <cacheHierarchy uniqueName="[Measures].[C_ValeurStatistique_M]" caption="C_ValeurStatistique_M" measure="1" displayFolder="" measureGroup="TF_StatCommerceExterieur" count="0"/>
    <cacheHierarchy uniqueName="[Measures].[D_ValeurStatistique_M]" caption="D_ValeurStatistique_M" measure="1" displayFolder="" count="0"/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TotalesStatistique_M]" caption="C_ValeurTotalesStatistique_M" measure="1" displayFolder="" count="0"/>
    <cacheHierarchy uniqueName="[Measures].[D_ValeurTotalesStatistique_M]" caption="D_ValeurTotalesStatistique_M" measure="1" displayFolder="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139.631192361114" backgroundQuery="1" createdVersion="6" refreshedVersion="8" minRefreshableVersion="3" recordCount="0" supportSubquery="1" supportAdvancedDrill="1" xr:uid="{00000000-000A-0000-FFFF-FFFFC4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5]" c="2025"/>
        <s v="[DIM_AnneeDeclaration].[Annee].&amp;[2026]" c="2026"/>
      </sharedItems>
    </cacheField>
    <cacheField name="[DIM_FluxG].[FG_FluxG_Agrege_LIB].[FG_FluxG_Agrege_LIB]" caption="FG_FluxG_Agrege_LIB" numFmtId="0" hierarchy="110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12" level="32767"/>
    <cacheField name="[Dim_StatutArret].[Statut_Arret].[Statut_Arret]" caption="Statut_Arret" numFmtId="0" hierarchy="175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Produits finis d'equipement agricole]" c="Produits finis d'equipement agricole"/>
      </sharedItems>
    </cacheField>
    <cacheField name="[Measures].[C_PoidsNetArticle]" caption="C_PoidsNetArticle" numFmtId="0" hierarchy="209" level="32767"/>
    <cacheField name="[DIM_Article].[Ar_NPR_LIB].[Ar_NPR_LIB]" caption="Ar_NPR_LIB" numFmtId="0" hierarchy="37" level="1">
      <sharedItems count="3">
        <s v="[DIM_Article].[Ar_NPR_LIB].&amp;[Autres produits finis d'équipement agricole]" c="Autres produits finis d'équipement agricole"/>
        <s v="[DIM_Article].[Ar_NPR_LIB].&amp;[Machines et outils agricoles]" c="Machines et outils agricoles"/>
        <s v="[DIM_Article].[Ar_NPR_LIB].&amp;[Motoculteurs et tracteurs agricoles]" c="Motoculteurs et tracteurs agricoles"/>
      </sharedItems>
    </cacheField>
    <cacheField name="[DIM_DateEnregistrement].[Enregistrement_Mois].[Enregistrement_Mois]" caption="Enregistrement_Mois" numFmtId="0" hierarchy="96" level="1">
      <sharedItems containsSemiMixedTypes="0" containsString="0"/>
    </cacheField>
  </cacheFields>
  <cacheHierarchies count="23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Decade De Annee]" caption="Decade De Annee" attribute="1" defaultMemberUniqueName="[DIM_DateEnregistrement].[Decade De Annee].[All]" allUniqueName="[DIM_DateEnregistrement].[Decade De Annee].[All]" dimensionUniqueName="[DIM_DateEnregistrement]" displayFolder="" count="0" unbalanced="0"/>
    <cacheHierarchy uniqueName="[DIM_DateEnregistrement].[Decade De Mois]" caption="Decade De Mois" attribute="1" defaultMemberUniqueName="[DIM_DateEnregistrement].[Decade De Mois].[All]" allUniqueName="[DIM_DateEnregistrement].[Decade De Mois].[All]" dimensionUniqueName="[DIM_DateEnregistr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_Région_12]" caption="Opérateur_Région_12" defaultMemberUniqueName="[DIM_Operateur].[Opérateur_Région_12].[All]" allUniqueName="[DIM_Operateur].[Opérateur_Région_12].[All]" dimensionUniqueName="[DIM_Operateur]" displayFolder="" count="0" unbalanced="0"/>
    <cacheHierarchy uniqueName="[DIM_Operateur].[Opérateur_Région_16]" caption="Opérateur_Région_16" defaultMemberUniqueName="[DIM_Operateur].[Opérateur_Région_16].[All]" allUniqueName="[DIM_Operateur].[Opérateur_Région_16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Operateur].[REGION ID 12]" caption="REGION ID 12" attribute="1" defaultMemberUniqueName="[DIM_Operateur].[REGION ID 12].[All]" allUniqueName="[DIM_Operateur].[REGION ID 12].[All]" dimensionUniqueName="[DIM_Operateur]" displayFolder="" count="0" unbalanced="0"/>
    <cacheHierarchy uniqueName="[DIM_Operateur].[REGION LIB 12]" caption="REGION LIB 12" attribute="1" defaultMemberUniqueName="[DIM_Operateur].[REGION LIB 12].[All]" allUniqueName="[DIM_Operateur].[REGION LIB 12].[All]" dimensionUniqueName="[DIM_Operateur]" displayFolder="" count="0" unbalanced="0"/>
    <cacheHierarchy uniqueName="[DIM_Operateur].[Source]" caption="Source" attribute="1" defaultMemberUniqueName="[DIM_Operateur].[Source].[All]" allUniqueName="[DIM_Operateur].[Sourc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count="0" oneField="1">
      <fieldsUsage count="1">
        <fieldUsage x="2"/>
      </fieldsUsage>
    </cacheHierarchy>
    <cacheHierarchy uniqueName="[Measures].[C_ValeurStatistique_M]" caption="C_ValeurStatistique_M" measure="1" displayFolder="" measureGroup="TF_StatCommerceExterieur" count="0"/>
    <cacheHierarchy uniqueName="[Measures].[D_ValeurStatistique_M]" caption="D_ValeurStatistique_M" measure="1" displayFolder="" count="0"/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TotalesStatistique_M]" caption="C_ValeurTotalesStatistique_M" measure="1" displayFolder="" count="0"/>
    <cacheHierarchy uniqueName="[Measures].[D_ValeurTotalesStatistique_M]" caption="D_ValeurTotalesStatistique_M" measure="1" displayFolder="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139.630984722222" backgroundQuery="1" createdVersion="6" refreshedVersion="8" minRefreshableVersion="3" recordCount="0" supportSubquery="1" supportAdvancedDrill="1" xr:uid="{00000000-000A-0000-FFFF-FFFF91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5]" c="2025"/>
        <s v="[DIM_AnneeDeclaration].[Annee].&amp;[2026]" c="2026"/>
      </sharedItems>
    </cacheField>
    <cacheField name="[DIM_FluxG].[FG_FluxG_Agrege_LIB].[FG_FluxG_Agrege_LIB]" caption="FG_FluxG_Agrege_LIB" numFmtId="0" hierarchy="110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12" level="32767"/>
    <cacheField name="[Dim_StatutArret].[Statut_Arret].[Statut_Arret]" caption="Statut_Arret" numFmtId="0" hierarchy="175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Produits finis d'equipement agricole]" c="Produits finis d'equipement agricole"/>
      </sharedItems>
    </cacheField>
    <cacheField name="[Measures].[C_PoidsNetArticle]" caption="C_PoidsNetArticle" numFmtId="0" hierarchy="209" level="32767"/>
    <cacheField name="[DIM_Article].[Ar_NPR_LIB].[Ar_NPR_LIB]" caption="Ar_NPR_LIB" numFmtId="0" hierarchy="37" level="1">
      <sharedItems count="3">
        <s v="[DIM_Article].[Ar_NPR_LIB].&amp;[Autres produits finis d'équipement agricole]" c="Autres produits finis d'équipement agricole"/>
        <s v="[DIM_Article].[Ar_NPR_LIB].&amp;[Machines et outils agricoles]" c="Machines et outils agricoles"/>
        <s v="[DIM_Article].[Ar_NPR_LIB].&amp;[Motoculteurs et tracteurs agricoles]" c="Motoculteurs et tracteurs agricoles"/>
      </sharedItems>
    </cacheField>
    <cacheField name="[DIM_DateEnregistrement].[Enregistrement_Mois].[Enregistrement_Mois]" caption="Enregistrement_Mois" numFmtId="0" hierarchy="96" level="1">
      <sharedItems containsSemiMixedTypes="0" containsString="0"/>
    </cacheField>
  </cacheFields>
  <cacheHierarchies count="23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Decade De Annee]" caption="Decade De Annee" attribute="1" defaultMemberUniqueName="[DIM_DateEnregistrement].[Decade De Annee].[All]" allUniqueName="[DIM_DateEnregistrement].[Decade De Annee].[All]" dimensionUniqueName="[DIM_DateEnregistrement]" displayFolder="" count="0" unbalanced="0"/>
    <cacheHierarchy uniqueName="[DIM_DateEnregistrement].[Decade De Mois]" caption="Decade De Mois" attribute="1" defaultMemberUniqueName="[DIM_DateEnregistrement].[Decade De Mois].[All]" allUniqueName="[DIM_DateEnregistrement].[Decade De Mois].[All]" dimensionUniqueName="[DIM_DateEnregistr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_Région_12]" caption="Opérateur_Région_12" defaultMemberUniqueName="[DIM_Operateur].[Opérateur_Région_12].[All]" allUniqueName="[DIM_Operateur].[Opérateur_Région_12].[All]" dimensionUniqueName="[DIM_Operateur]" displayFolder="" count="0" unbalanced="0"/>
    <cacheHierarchy uniqueName="[DIM_Operateur].[Opérateur_Région_16]" caption="Opérateur_Région_16" defaultMemberUniqueName="[DIM_Operateur].[Opérateur_Région_16].[All]" allUniqueName="[DIM_Operateur].[Opérateur_Région_16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Operateur].[REGION ID 12]" caption="REGION ID 12" attribute="1" defaultMemberUniqueName="[DIM_Operateur].[REGION ID 12].[All]" allUniqueName="[DIM_Operateur].[REGION ID 12].[All]" dimensionUniqueName="[DIM_Operateur]" displayFolder="" count="0" unbalanced="0"/>
    <cacheHierarchy uniqueName="[DIM_Operateur].[REGION LIB 12]" caption="REGION LIB 12" attribute="1" defaultMemberUniqueName="[DIM_Operateur].[REGION LIB 12].[All]" allUniqueName="[DIM_Operateur].[REGION LIB 12].[All]" dimensionUniqueName="[DIM_Operateur]" displayFolder="" count="0" unbalanced="0"/>
    <cacheHierarchy uniqueName="[DIM_Operateur].[Source]" caption="Source" attribute="1" defaultMemberUniqueName="[DIM_Operateur].[Source].[All]" allUniqueName="[DIM_Operateur].[Sourc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count="0" oneField="1">
      <fieldsUsage count="1">
        <fieldUsage x="2"/>
      </fieldsUsage>
    </cacheHierarchy>
    <cacheHierarchy uniqueName="[Measures].[C_ValeurStatistique_M]" caption="C_ValeurStatistique_M" measure="1" displayFolder="" measureGroup="TF_StatCommerceExterieur" count="0"/>
    <cacheHierarchy uniqueName="[Measures].[D_ValeurStatistique_M]" caption="D_ValeurStatistique_M" measure="1" displayFolder="" count="0"/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TotalesStatistique_M]" caption="C_ValeurTotalesStatistique_M" measure="1" displayFolder="" count="0"/>
    <cacheHierarchy uniqueName="[Measures].[D_ValeurTotalesStatistique_M]" caption="D_ValeurTotalesStatistique_M" measure="1" displayFolder="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139.63120625" backgroundQuery="1" createdVersion="6" refreshedVersion="8" minRefreshableVersion="3" recordCount="0" supportSubquery="1" supportAdvancedDrill="1" xr:uid="{00000000-000A-0000-FFFF-FFFFC7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5]" c="2025"/>
        <s v="[DIM_AnneeDeclaration].[Annee].&amp;[2026]" c="2026"/>
      </sharedItems>
    </cacheField>
    <cacheField name="[DIM_FluxG].[FG_FluxG_Agrege_LIB].[FG_FluxG_Agrege_LIB]" caption="FG_FluxG_Agrege_LIB" numFmtId="0" hierarchy="110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12" level="32767"/>
    <cacheField name="[Dim_StatutArret].[Statut_Arret].[Statut_Arret]" caption="Statut_Arret" numFmtId="0" hierarchy="175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Produits finis d'equipement industriel]" c="Produits finis d'equipement industriel"/>
      </sharedItems>
    </cacheField>
    <cacheField name="[Measures].[C_PoidsNetArticle]" caption="C_PoidsNetArticle" numFmtId="0" hierarchy="209" level="32767"/>
    <cacheField name="[DIM_Article].[Ar_NPR_LIB].[Ar_NPR_LIB]" caption="Ar_NPR_LIB" numFmtId="0" hierarchy="37" level="1">
      <sharedItems count="74">
        <s v="[DIM_Article].[Ar_NPR_LIB].&amp;[Appareils de contrôle du temps et compteurs de temps]" c="Appareils de contrôle du temps et compteurs de temps"/>
        <s v="[DIM_Article].[Ar_NPR_LIB].&amp;[Appareils de réception, enregistrement ou reproduction du son et de l'image]" c="Appareils de réception, enregistrement ou reproduction du son et de l'image"/>
        <s v="[DIM_Article].[Ar_NPR_LIB].&amp;[Appareils électriques de signalisation]" c="Appareils électriques de signalisation"/>
        <s v="[DIM_Article].[Ar_NPR_LIB].&amp;[Appareils électriques pour la téléphonie ou la télégraphie par fil]" c="Appareils électriques pour la téléphonie ou la télégraphie par fil"/>
        <s v="[DIM_Article].[Ar_NPR_LIB].&amp;[Appareils émetteurs; récepteurs; pour la radiotéléphonie, la radiotélégraphie]" c="Appareils émetteurs; récepteurs; pour la radiotéléphonie, la radiotélégraphie"/>
        <s v="[DIM_Article].[Ar_NPR_LIB].&amp;[Appareils et dispositifs, même chauffés électriquement]" c="Appareils et dispositifs, même chauffés électriquement"/>
        <s v="[DIM_Article].[Ar_NPR_LIB].&amp;[Appareils pour la coupure ou la connexion des circuits électriques et résistances]" c="Appareils pour la coupure ou la connexion des circuits électriques et résistances"/>
        <s v="[DIM_Article].[Ar_NPR_LIB].&amp;[Appareils pour la production du froid à usage industriel]" c="Appareils pour la production du froid à usage industriel"/>
        <s v="[DIM_Article].[Ar_NPR_LIB].&amp;[Appreils de photocopie, photographie ou cimematographie]" c="Appreils de photocopie, photographie ou cimematographie"/>
        <s v="[DIM_Article].[Ar_NPR_LIB].&amp;[Arbres de transmission, manivelles, vilebrequins]" c="Arbres de transmission, manivelles, vilebrequins"/>
        <s v="[DIM_Article].[Ar_NPR_LIB].&amp;[Articles de robinetterie et organes similaires (équipement industriel)]" c="Articles de robinetterie et organes similaires (équipement industriel)"/>
        <s v="[DIM_Article].[Ar_NPR_LIB].&amp;[Articles divers en caoutchouc (équipement industriel)]" c="Articles divers en caoutchouc (équipement industriel)"/>
        <s v="[DIM_Article].[Ar_NPR_LIB].&amp;[Articles textiles d'emballage]" c="Articles textiles d'emballage"/>
        <s v="[DIM_Article].[Ar_NPR_LIB].&amp;[Autres produits finis d'équipement industriel]" c="Autres produits finis d'équipement industriel"/>
        <s v="[DIM_Article].[Ar_NPR_LIB].&amp;[Avions et autres véhicules aériens ou spatiaux]" c="Avions et autres véhicules aériens ou spatiaux"/>
        <s v="[DIM_Article].[Ar_NPR_LIB].&amp;[Balais, brosses et autres articles similaires (équipement industriel)]" c="Balais, brosses et autres articles similaires (équipement industriel)"/>
        <s v="[DIM_Article].[Ar_NPR_LIB].&amp;[Bandages et pneumatiques]" c="Bandages et pneumatiques"/>
        <s v="[DIM_Article].[Ar_NPR_LIB].&amp;[Bateaux de mer et autres engins flottants]" c="Bateaux de mer et autres engins flottants"/>
        <s v="[DIM_Article].[Ar_NPR_LIB].&amp;[Calandres, laminoirs et cylindres pour ces machines.]" c="Calandres, laminoirs et cylindres pour ces machines."/>
        <s v="[DIM_Article].[Ar_NPR_LIB].&amp;[Centrifugeuses et appareils pour filtration des liquides ou des gaz]" c="Centrifugeuses et appareils pour filtration des liquides ou des gaz"/>
        <s v="[DIM_Article].[Ar_NPR_LIB].&amp;[Chaudières, turbines et leurs parties]" c="Chaudières, turbines et leurs parties"/>
        <s v="[DIM_Article].[Ar_NPR_LIB].&amp;[Circuits intégrés et micro-assemblages électroniques]" c="Circuits intégrés et micro-assemblages électroniques"/>
        <s v="[DIM_Article].[Ar_NPR_LIB].&amp;[Coffres-forts et fournitures métalliques de bureau]" c="Coffres-forts et fournitures métalliques de bureau"/>
        <s v="[DIM_Article].[Ar_NPR_LIB].&amp;[Courroies en caoutchouc]" c="Courroies en caoutchouc"/>
        <s v="[DIM_Article].[Ar_NPR_LIB].&amp;[Diodes, transistors thyristors, et dispositifs photosensibles]" c="Diodes, transistors thyristors, et dispositifs photosensibles"/>
        <s v="[DIM_Article].[Ar_NPR_LIB].&amp;[Dispositifs électriques d'allumage pour moteurs]" c="Dispositifs électriques d'allumage pour moteurs"/>
        <s v="[DIM_Article].[Ar_NPR_LIB].&amp;[Electroaimants et autres dispositifs magnetiques]" c="Electroaimants et autres dispositifs magnetiques"/>
        <s v="[DIM_Article].[Ar_NPR_LIB].&amp;[Filets à mailles (équipement industriel)]" c="Filets à mailles (équipement industriel)"/>
        <s v="[DIM_Article].[Ar_NPR_LIB].&amp;[Fils, câbles et autres conducteurs isolés pour l'électricité]" c="Fils, câbles et autres conducteurs isolés pour l'électricité"/>
        <s v="[DIM_Article].[Ar_NPR_LIB].&amp;[Fours industriels et brûleurs]" c="Fours industriels et brûleurs"/>
        <s v="[DIM_Article].[Ar_NPR_LIB].&amp;[Fusils de chasse]" c="Fusils de chasse"/>
        <s v="[DIM_Article].[Ar_NPR_LIB].&amp;[Groupes électrogènes et convertisseurs rotatifs électriques]" c="Groupes électrogènes et convertisseurs rotatifs électriques"/>
        <s v="[DIM_Article].[Ar_NPR_LIB].&amp;[Groupes pour le conditionnement de l'air]" c="Groupes pour le conditionnement de l'air"/>
        <s v="[DIM_Article].[Ar_NPR_LIB].&amp;[Instruments de mesure, de controle ou de précisions]" c="Instruments de mesure, de controle ou de précisions"/>
        <s v="[DIM_Article].[Ar_NPR_LIB].&amp;[Instruments et appareils d'optique]" c="Instruments et appareils d'optique"/>
        <s v="[DIM_Article].[Ar_NPR_LIB].&amp;[Instruments et appareils médico-chirurgicaux]" c="Instruments et appareils médico-chirurgicaux"/>
        <s v="[DIM_Article].[Ar_NPR_LIB].&amp;[Isolateurs et pièces isolantes (équipement industriel)]" c="Isolateurs et pièces isolantes (équipement industriel)"/>
        <s v="[DIM_Article].[Ar_NPR_LIB].&amp;[Lampes et appareils d'éclairage]" c="Lampes et appareils d'éclairage"/>
        <s v="[DIM_Article].[Ar_NPR_LIB].&amp;[Machines à trier, concasser, broyer ou agglomérer]" c="Machines à trier, concasser, broyer ou agglomérer"/>
        <s v="[DIM_Article].[Ar_NPR_LIB].&amp;[Machines automatiques de traitement de l'information et leurs parties]" c="Machines automatiques de traitement de l'information et leurs parties"/>
        <s v="[DIM_Article].[Ar_NPR_LIB].&amp;[Machines et appareils de levage ou de manutention]" c="Machines et appareils de levage ou de manutention"/>
        <s v="[DIM_Article].[Ar_NPR_LIB].&amp;[Machines et appareils divers]" c="Machines et appareils divers"/>
        <s v="[DIM_Article].[Ar_NPR_LIB].&amp;[Machines et appareils électriques à usages divers]" c="Machines et appareils électriques à usages divers"/>
        <s v="[DIM_Article].[Ar_NPR_LIB].&amp;[Machines et appareils servant à l'impression]" c="Machines et appareils servant à l'impression"/>
        <s v="[DIM_Article].[Ar_NPR_LIB].&amp;[Machines et matériel de génie civil et de construction]" c="Machines et matériel de génie civil et de construction"/>
        <s v="[DIM_Article].[Ar_NPR_LIB].&amp;[Machines pour la préparation des matières textiles]" c="Machines pour la préparation des matières textiles"/>
        <s v="[DIM_Article].[Ar_NPR_LIB].&amp;[Machines pour le travail du caoutchouc ou des plastiques]" c="Machines pour le travail du caoutchouc ou des plastiques"/>
        <s v="[DIM_Article].[Ar_NPR_LIB].&amp;[Machines, appareils pour industries alimentaires]" c="Machines, appareils pour industries alimentaires"/>
        <s v="[DIM_Article].[Ar_NPR_LIB].&amp;[Matériel pour voie ferrée]" c="Matériel pour voie ferrée"/>
        <s v="[DIM_Article].[Ar_NPR_LIB].&amp;[Meubles; mobilier medico-chirurgical; articles de literie et appareils d'eclairage]" c="Meubles; mobilier medico-chirurgical; articles de literie et appareils d'eclairage"/>
        <s v="[DIM_Article].[Ar_NPR_LIB].&amp;[Moteurs à pistons; autres moteurs et leurs parties (équipement industriel)]" c="Moteurs à pistons; autres moteurs et leurs parties (équipement industriel)"/>
        <s v="[DIM_Article].[Ar_NPR_LIB].&amp;[Moteurs et machines génératrices, électriques,]" c="Moteurs et machines génératrices, électriques,"/>
        <s v="[DIM_Article].[Ar_NPR_LIB].&amp;[Moules, modèles et plaques de fond pour moules]" c="Moules, modèles et plaques de fond pour moules"/>
        <s v="[DIM_Article].[Ar_NPR_LIB].&amp;[Outils de métier]" c="Outils de métier"/>
        <s v="[DIM_Article].[Ar_NPR_LIB].&amp;[Ouvrages divers en aluminium (équipement industriel)]" c="Ouvrages divers en aluminium (équipement industriel)"/>
        <s v="[DIM_Article].[Ar_NPR_LIB].&amp;[Ouvrages divers en bois en sparterie ou en vannerie (équipement industriel)]" c="Ouvrages divers en bois en sparterie ou en vannerie (équipement industriel)"/>
        <s v="[DIM_Article].[Ar_NPR_LIB].&amp;[Ouvrages divers en fer ou en acier (équipement industriel)]" c="Ouvrages divers en fer ou en acier (équipement industriel)"/>
        <s v="[DIM_Article].[Ar_NPR_LIB].&amp;[Parties d'avions et d'autres véhicules aériens ou spatiaux]" c="Parties d'avions et d'autres véhicules aériens ou spatiaux"/>
        <s v="[DIM_Article].[Ar_NPR_LIB].&amp;[Parties de machines ou d'appareils ne comportant pas de connexions électriques]" c="Parties de machines ou d'appareils ne comportant pas de connexions électriques"/>
        <s v="[DIM_Article].[Ar_NPR_LIB].&amp;[Parties des machines ou appareils des n°s 84.25 à 84.30]" c="Parties des machines ou appareils des n°s 84.25 à 84.30"/>
        <s v="[DIM_Article].[Ar_NPR_LIB].&amp;[Parties et pieces detachees pour vehicules industriels]" c="Parties et pieces detachees pour vehicules industriels"/>
        <s v="[DIM_Article].[Ar_NPR_LIB].&amp;[Piles, batteries de piles et acumulateurs électriques]" c="Piles, batteries de piles et acumulateurs électriques"/>
        <s v="[DIM_Article].[Ar_NPR_LIB].&amp;[Pompes et compresseurs]" c="Pompes et compresseurs"/>
        <s v="[DIM_Article].[Ar_NPR_LIB].&amp;[Réservoirs, bouteilles et fûts métalliques]" c="Réservoirs, bouteilles et fûts métalliques"/>
        <s v="[DIM_Article].[Ar_NPR_LIB].&amp;[Roulements]" c="Roulements"/>
        <s v="[DIM_Article].[Ar_NPR_LIB].&amp;[Sacs, malles et ouvrages divers en cuir (équipement industriel)]" c="Sacs, malles et ouvrages divers en cuir (équipement industriel)"/>
        <s v="[DIM_Article].[Ar_NPR_LIB].&amp;[Sous systèmes électroniques]" c="Sous systèmes électroniques"/>
        <s v="[DIM_Article].[Ar_NPR_LIB].&amp;[Tracteurs sauf agricoles]" c="Tracteurs sauf agricoles"/>
        <s v="[DIM_Article].[Ar_NPR_LIB].&amp;[Transformatreurs et convertisseurs électriques]" c="Transformatreurs et convertisseurs électriques"/>
        <s v="[DIM_Article].[Ar_NPR_LIB].&amp;[Turbines, turboréacteurs et turbopropulseurs]" c="Turbines, turboréacteurs et turbopropulseurs"/>
        <s v="[DIM_Article].[Ar_NPR_LIB].&amp;[Turboréacteurs et turbopropulseurs et leurs parties]" c="Turboréacteurs et turbopropulseurs et leurs parties"/>
        <s v="[DIM_Article].[Ar_NPR_LIB].&amp;[Véhicules et matériels pour voies ferrées ou similaires]" c="Véhicules et matériels pour voies ferrées ou similaires"/>
        <s v="[DIM_Article].[Ar_NPR_LIB].&amp;[Verre et ouvrages en verre (équipement industriel)]" c="Verre et ouvrages en verre (équipement industriel)"/>
        <s v="[DIM_Article].[Ar_NPR_LIB].&amp;[Voitures utilitaires]" c="Voitures utilitaires"/>
      </sharedItems>
    </cacheField>
    <cacheField name="[DIM_DateEnregistrement].[Enregistrement_Mois].[Enregistrement_Mois]" caption="Enregistrement_Mois" numFmtId="0" hierarchy="96" level="1">
      <sharedItems containsSemiMixedTypes="0" containsString="0"/>
    </cacheField>
  </cacheFields>
  <cacheHierarchies count="23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Decade De Annee]" caption="Decade De Annee" attribute="1" defaultMemberUniqueName="[DIM_DateEnregistrement].[Decade De Annee].[All]" allUniqueName="[DIM_DateEnregistrement].[Decade De Annee].[All]" dimensionUniqueName="[DIM_DateEnregistrement]" displayFolder="" count="0" unbalanced="0"/>
    <cacheHierarchy uniqueName="[DIM_DateEnregistrement].[Decade De Mois]" caption="Decade De Mois" attribute="1" defaultMemberUniqueName="[DIM_DateEnregistrement].[Decade De Mois].[All]" allUniqueName="[DIM_DateEnregistrement].[Decade De Mois].[All]" dimensionUniqueName="[DIM_DateEnregistr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_Région_12]" caption="Opérateur_Région_12" defaultMemberUniqueName="[DIM_Operateur].[Opérateur_Région_12].[All]" allUniqueName="[DIM_Operateur].[Opérateur_Région_12].[All]" dimensionUniqueName="[DIM_Operateur]" displayFolder="" count="0" unbalanced="0"/>
    <cacheHierarchy uniqueName="[DIM_Operateur].[Opérateur_Région_16]" caption="Opérateur_Région_16" defaultMemberUniqueName="[DIM_Operateur].[Opérateur_Région_16].[All]" allUniqueName="[DIM_Operateur].[Opérateur_Région_16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Operateur].[REGION ID 12]" caption="REGION ID 12" attribute="1" defaultMemberUniqueName="[DIM_Operateur].[REGION ID 12].[All]" allUniqueName="[DIM_Operateur].[REGION ID 12].[All]" dimensionUniqueName="[DIM_Operateur]" displayFolder="" count="0" unbalanced="0"/>
    <cacheHierarchy uniqueName="[DIM_Operateur].[REGION LIB 12]" caption="REGION LIB 12" attribute="1" defaultMemberUniqueName="[DIM_Operateur].[REGION LIB 12].[All]" allUniqueName="[DIM_Operateur].[REGION LIB 12].[All]" dimensionUniqueName="[DIM_Operateur]" displayFolder="" count="0" unbalanced="0"/>
    <cacheHierarchy uniqueName="[DIM_Operateur].[Source]" caption="Source" attribute="1" defaultMemberUniqueName="[DIM_Operateur].[Source].[All]" allUniqueName="[DIM_Operateur].[Sourc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count="0" oneField="1">
      <fieldsUsage count="1">
        <fieldUsage x="2"/>
      </fieldsUsage>
    </cacheHierarchy>
    <cacheHierarchy uniqueName="[Measures].[C_ValeurStatistique_M]" caption="C_ValeurStatistique_M" measure="1" displayFolder="" measureGroup="TF_StatCommerceExterieur" count="0"/>
    <cacheHierarchy uniqueName="[Measures].[D_ValeurStatistique_M]" caption="D_ValeurStatistique_M" measure="1" displayFolder="" count="0"/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TotalesStatistique_M]" caption="C_ValeurTotalesStatistique_M" measure="1" displayFolder="" count="0"/>
    <cacheHierarchy uniqueName="[Measures].[D_ValeurTotalesStatistique_M]" caption="D_ValeurTotalesStatistique_M" measure="1" displayFolder="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139.63122314815" backgroundQuery="1" createdVersion="6" refreshedVersion="8" minRefreshableVersion="3" recordCount="0" supportSubquery="1" supportAdvancedDrill="1" xr:uid="{00000000-000A-0000-FFFF-FFFFCA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5]" c="2025"/>
        <s v="[DIM_AnneeDeclaration].[Annee].&amp;[2026]" c="2026"/>
      </sharedItems>
    </cacheField>
    <cacheField name="[DIM_FluxG].[FG_FluxG_Agrege_LIB].[FG_FluxG_Agrege_LIB]" caption="FG_FluxG_Agrege_LIB" numFmtId="0" hierarchy="110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12" level="32767"/>
    <cacheField name="[Dim_StatutArret].[Statut_Arret].[Statut_Arret]" caption="Statut_Arret" numFmtId="0" hierarchy="175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Produits finis d'equipement industriel]" c="Produits finis d'equipement industriel"/>
      </sharedItems>
    </cacheField>
    <cacheField name="[Measures].[C_PoidsNetArticle]" caption="C_PoidsNetArticle" numFmtId="0" hierarchy="209" level="32767"/>
    <cacheField name="[DIM_Article].[Ar_NPR_LIB].[Ar_NPR_LIB]" caption="Ar_NPR_LIB" numFmtId="0" hierarchy="37" level="1">
      <sharedItems count="77">
        <s v="[DIM_Article].[Ar_NPR_LIB].&amp;[Appareils de contrôle du temps et compteurs de temps]" c="Appareils de contrôle du temps et compteurs de temps"/>
        <s v="[DIM_Article].[Ar_NPR_LIB].&amp;[Appareils de réception, enregistrement ou reproduction du son et de l'image]" c="Appareils de réception, enregistrement ou reproduction du son et de l'image"/>
        <s v="[DIM_Article].[Ar_NPR_LIB].&amp;[Appareils électriques de signalisation]" c="Appareils électriques de signalisation"/>
        <s v="[DIM_Article].[Ar_NPR_LIB].&amp;[Appareils électriques pour la téléphonie ou la télégraphie par fil]" c="Appareils électriques pour la téléphonie ou la télégraphie par fil"/>
        <s v="[DIM_Article].[Ar_NPR_LIB].&amp;[Appareils émetteurs; récepteurs; pour la radiotéléphonie, la radiotélégraphie]" c="Appareils émetteurs; récepteurs; pour la radiotéléphonie, la radiotélégraphie"/>
        <s v="[DIM_Article].[Ar_NPR_LIB].&amp;[Appareils et dispositifs, même chauffés électriquement]" c="Appareils et dispositifs, même chauffés électriquement"/>
        <s v="[DIM_Article].[Ar_NPR_LIB].&amp;[Appareils pour la coupure ou la connexion des circuits électriques et résistances]" c="Appareils pour la coupure ou la connexion des circuits électriques et résistances"/>
        <s v="[DIM_Article].[Ar_NPR_LIB].&amp;[Appareils pour la production du froid à usage industriel]" c="Appareils pour la production du froid à usage industriel"/>
        <s v="[DIM_Article].[Ar_NPR_LIB].&amp;[Appreils de photocopie, photographie ou cimematographie]" c="Appreils de photocopie, photographie ou cimematographie"/>
        <s v="[DIM_Article].[Ar_NPR_LIB].&amp;[Arbres de transmission, manivelles, vilebrequins]" c="Arbres de transmission, manivelles, vilebrequins"/>
        <s v="[DIM_Article].[Ar_NPR_LIB].&amp;[Articles de robinetterie et organes similaires (équipement industriel)]" c="Articles de robinetterie et organes similaires (équipement industriel)"/>
        <s v="[DIM_Article].[Ar_NPR_LIB].&amp;[Articles divers en caoutchouc (équipement industriel)]" c="Articles divers en caoutchouc (équipement industriel)"/>
        <s v="[DIM_Article].[Ar_NPR_LIB].&amp;[Articles textiles d'emballage]" c="Articles textiles d'emballage"/>
        <s v="[DIM_Article].[Ar_NPR_LIB].&amp;[Autres munitions et armes blanches]" c="Autres munitions et armes blanches"/>
        <s v="[DIM_Article].[Ar_NPR_LIB].&amp;[Autres produits finis d'équipement industriel]" c="Autres produits finis d'équipement industriel"/>
        <s v="[DIM_Article].[Ar_NPR_LIB].&amp;[Avions et autres véhicules aériens ou spatiaux]" c="Avions et autres véhicules aériens ou spatiaux"/>
        <s v="[DIM_Article].[Ar_NPR_LIB].&amp;[Balais, brosses et autres articles similaires (équipement industriel)]" c="Balais, brosses et autres articles similaires (équipement industriel)"/>
        <s v="[DIM_Article].[Ar_NPR_LIB].&amp;[Bandages et pneumatiques]" c="Bandages et pneumatiques"/>
        <s v="[DIM_Article].[Ar_NPR_LIB].&amp;[Bateaux de mer et autres engins flottants]" c="Bateaux de mer et autres engins flottants"/>
        <s v="[DIM_Article].[Ar_NPR_LIB].&amp;[Calandres, laminoirs et cylindres pour ces machines.]" c="Calandres, laminoirs et cylindres pour ces machines."/>
        <s v="[DIM_Article].[Ar_NPR_LIB].&amp;[Centrifugeuses et appareils pour filtration des liquides ou des gaz]" c="Centrifugeuses et appareils pour filtration des liquides ou des gaz"/>
        <s v="[DIM_Article].[Ar_NPR_LIB].&amp;[Chaudières, turbines et leurs parties]" c="Chaudières, turbines et leurs parties"/>
        <s v="[DIM_Article].[Ar_NPR_LIB].&amp;[Circuits intégrés et micro-assemblages électroniques]" c="Circuits intégrés et micro-assemblages électroniques"/>
        <s v="[DIM_Article].[Ar_NPR_LIB].&amp;[Coffres-forts et fournitures métalliques de bureau]" c="Coffres-forts et fournitures métalliques de bureau"/>
        <s v="[DIM_Article].[Ar_NPR_LIB].&amp;[Courroies en caoutchouc]" c="Courroies en caoutchouc"/>
        <s v="[DIM_Article].[Ar_NPR_LIB].&amp;[Diodes, transistors thyristors, et dispositifs photosensibles]" c="Diodes, transistors thyristors, et dispositifs photosensibles"/>
        <s v="[DIM_Article].[Ar_NPR_LIB].&amp;[Dispositifs électriques d'allumage pour moteurs]" c="Dispositifs électriques d'allumage pour moteurs"/>
        <s v="[DIM_Article].[Ar_NPR_LIB].&amp;[Electroaimants et autres dispositifs magnetiques]" c="Electroaimants et autres dispositifs magnetiques"/>
        <s v="[DIM_Article].[Ar_NPR_LIB].&amp;[Filets à mailles (équipement industriel)]" c="Filets à mailles (équipement industriel)"/>
        <s v="[DIM_Article].[Ar_NPR_LIB].&amp;[Fils, câbles et autres conducteurs isolés pour l'électricité]" c="Fils, câbles et autres conducteurs isolés pour l'électricité"/>
        <s v="[DIM_Article].[Ar_NPR_LIB].&amp;[Fours industriels et brûleurs]" c="Fours industriels et brûleurs"/>
        <s v="[DIM_Article].[Ar_NPR_LIB].&amp;[Fusils de chasse]" c="Fusils de chasse"/>
        <s v="[DIM_Article].[Ar_NPR_LIB].&amp;[Groupes électrogènes et convertisseurs rotatifs électriques]" c="Groupes électrogènes et convertisseurs rotatifs électriques"/>
        <s v="[DIM_Article].[Ar_NPR_LIB].&amp;[Groupes pour le conditionnement de l'air]" c="Groupes pour le conditionnement de l'air"/>
        <s v="[DIM_Article].[Ar_NPR_LIB].&amp;[Instruments de mesure, de controle ou de précisions]" c="Instruments de mesure, de controle ou de précisions"/>
        <s v="[DIM_Article].[Ar_NPR_LIB].&amp;[Instruments et appareils d'optique]" c="Instruments et appareils d'optique"/>
        <s v="[DIM_Article].[Ar_NPR_LIB].&amp;[Instruments et appareils médico-chirurgicaux]" c="Instruments et appareils médico-chirurgicaux"/>
        <s v="[DIM_Article].[Ar_NPR_LIB].&amp;[Isolateurs et pièces isolantes (équipement industriel)]" c="Isolateurs et pièces isolantes (équipement industriel)"/>
        <s v="[DIM_Article].[Ar_NPR_LIB].&amp;[Lampes et appareils d'éclairage]" c="Lampes et appareils d'éclairage"/>
        <s v="[DIM_Article].[Ar_NPR_LIB].&amp;[Machines à trier, concasser, broyer ou agglomérer]" c="Machines à trier, concasser, broyer ou agglomérer"/>
        <s v="[DIM_Article].[Ar_NPR_LIB].&amp;[Machines automatiques de traitement de l'information et leurs parties]" c="Machines automatiques de traitement de l'information et leurs parties"/>
        <s v="[DIM_Article].[Ar_NPR_LIB].&amp;[Machines et appareils de levage ou de manutention]" c="Machines et appareils de levage ou de manutention"/>
        <s v="[DIM_Article].[Ar_NPR_LIB].&amp;[Machines et appareils divers]" c="Machines et appareils divers"/>
        <s v="[DIM_Article].[Ar_NPR_LIB].&amp;[Machines et appareils électriques à usages divers]" c="Machines et appareils électriques à usages divers"/>
        <s v="[DIM_Article].[Ar_NPR_LIB].&amp;[Machines et appareils servant à l'impression]" c="Machines et appareils servant à l'impression"/>
        <s v="[DIM_Article].[Ar_NPR_LIB].&amp;[Machines et matériel de génie civil et de construction]" c="Machines et matériel de génie civil et de construction"/>
        <s v="[DIM_Article].[Ar_NPR_LIB].&amp;[Machines pour la préparation des matières textiles]" c="Machines pour la préparation des matières textiles"/>
        <s v="[DIM_Article].[Ar_NPR_LIB].&amp;[Machines pour le travail du caoutchouc ou des plastiques]" c="Machines pour le travail du caoutchouc ou des plastiques"/>
        <s v="[DIM_Article].[Ar_NPR_LIB].&amp;[Machines, appareils pour industries alimentaires]" c="Machines, appareils pour industries alimentaires"/>
        <s v="[DIM_Article].[Ar_NPR_LIB].&amp;[Matériel pour voie ferrée]" c="Matériel pour voie ferrée"/>
        <s v="[DIM_Article].[Ar_NPR_LIB].&amp;[Meubles; mobilier medico-chirurgical; articles de literie et appareils d'eclairage]" c="Meubles; mobilier medico-chirurgical; articles de literie et appareils d'eclairage"/>
        <s v="[DIM_Article].[Ar_NPR_LIB].&amp;[Moteurs à pistons; autres moteurs et leurs parties (équipement industriel)]" c="Moteurs à pistons; autres moteurs et leurs parties (équipement industriel)"/>
        <s v="[DIM_Article].[Ar_NPR_LIB].&amp;[Moteurs et machines génératrices, électriques,]" c="Moteurs et machines génératrices, électriques,"/>
        <s v="[DIM_Article].[Ar_NPR_LIB].&amp;[Moules, modèles et plaques de fond pour moules]" c="Moules, modèles et plaques de fond pour moules"/>
        <s v="[DIM_Article].[Ar_NPR_LIB].&amp;[Outils de métier]" c="Outils de métier"/>
        <s v="[DIM_Article].[Ar_NPR_LIB].&amp;[Ouvrages divers en aluminium (équipement industriel)]" c="Ouvrages divers en aluminium (équipement industriel)"/>
        <s v="[DIM_Article].[Ar_NPR_LIB].&amp;[Ouvrages divers en bois en sparterie ou en vannerie (équipement industriel)]" c="Ouvrages divers en bois en sparterie ou en vannerie (équipement industriel)"/>
        <s v="[DIM_Article].[Ar_NPR_LIB].&amp;[Ouvrages divers en fer ou en acier (équipement industriel)]" c="Ouvrages divers en fer ou en acier (équipement industriel)"/>
        <s v="[DIM_Article].[Ar_NPR_LIB].&amp;[Parties d'avions et d'autres véhicules aériens ou spatiaux]" c="Parties d'avions et d'autres véhicules aériens ou spatiaux"/>
        <s v="[DIM_Article].[Ar_NPR_LIB].&amp;[Parties de machines ou d'appareils ne comportant pas de connexions électriques]" c="Parties de machines ou d'appareils ne comportant pas de connexions électriques"/>
        <s v="[DIM_Article].[Ar_NPR_LIB].&amp;[Parties des machines ou appareils des n°s 84.25 à 84.30]" c="Parties des machines ou appareils des n°s 84.25 à 84.30"/>
        <s v="[DIM_Article].[Ar_NPR_LIB].&amp;[Parties et pieces detachees pour vehicules industriels]" c="Parties et pieces detachees pour vehicules industriels"/>
        <s v="[DIM_Article].[Ar_NPR_LIB].&amp;[Piles, batteries de piles et acumulateurs électriques]" c="Piles, batteries de piles et acumulateurs électriques"/>
        <s v="[DIM_Article].[Ar_NPR_LIB].&amp;[Pompes et compresseurs]" c="Pompes et compresseurs"/>
        <s v="[DIM_Article].[Ar_NPR_LIB].&amp;[Rasoirs, tondeuses et appareils à épiler, à moteur électrique incorporé]" c="Rasoirs, tondeuses et appareils à épiler, à moteur électrique incorporé"/>
        <s v="[DIM_Article].[Ar_NPR_LIB].&amp;[Réservoirs, bouteilles et fûts métalliques]" c="Réservoirs, bouteilles et fûts métalliques"/>
        <s v="[DIM_Article].[Ar_NPR_LIB].&amp;[Roulements]" c="Roulements"/>
        <s v="[DIM_Article].[Ar_NPR_LIB].&amp;[Sacs, malles et ouvrages divers en cuir (équipement industriel)]" c="Sacs, malles et ouvrages divers en cuir (équipement industriel)"/>
        <s v="[DIM_Article].[Ar_NPR_LIB].&amp;[Sous systèmes électroniques]" c="Sous systèmes électroniques"/>
        <s v="[DIM_Article].[Ar_NPR_LIB].&amp;[Tracteurs sauf agricoles]" c="Tracteurs sauf agricoles"/>
        <s v="[DIM_Article].[Ar_NPR_LIB].&amp;[Transformatreurs et convertisseurs électriques]" c="Transformatreurs et convertisseurs électriques"/>
        <s v="[DIM_Article].[Ar_NPR_LIB].&amp;[Tubes électroniques divers]" c="Tubes électroniques divers"/>
        <s v="[DIM_Article].[Ar_NPR_LIB].&amp;[Turbines, turboréacteurs et turbopropulseurs]" c="Turbines, turboréacteurs et turbopropulseurs"/>
        <s v="[DIM_Article].[Ar_NPR_LIB].&amp;[Turboréacteurs et turbopropulseurs et leurs parties]" c="Turboréacteurs et turbopropulseurs et leurs parties"/>
        <s v="[DIM_Article].[Ar_NPR_LIB].&amp;[Véhicules et matériels pour voies ferrées ou similaires]" c="Véhicules et matériels pour voies ferrées ou similaires"/>
        <s v="[DIM_Article].[Ar_NPR_LIB].&amp;[Verre et ouvrages en verre (équipement industriel)]" c="Verre et ouvrages en verre (équipement industriel)"/>
        <s v="[DIM_Article].[Ar_NPR_LIB].&amp;[Voitures utilitaires]" c="Voitures utilitaires"/>
      </sharedItems>
    </cacheField>
    <cacheField name="[DIM_DateEnregistrement].[Enregistrement_Mois].[Enregistrement_Mois]" caption="Enregistrement_Mois" numFmtId="0" hierarchy="96" level="1">
      <sharedItems containsSemiMixedTypes="0" containsString="0"/>
    </cacheField>
  </cacheFields>
  <cacheHierarchies count="23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Decade De Annee]" caption="Decade De Annee" attribute="1" defaultMemberUniqueName="[DIM_DateEnregistrement].[Decade De Annee].[All]" allUniqueName="[DIM_DateEnregistrement].[Decade De Annee].[All]" dimensionUniqueName="[DIM_DateEnregistrement]" displayFolder="" count="0" unbalanced="0"/>
    <cacheHierarchy uniqueName="[DIM_DateEnregistrement].[Decade De Mois]" caption="Decade De Mois" attribute="1" defaultMemberUniqueName="[DIM_DateEnregistrement].[Decade De Mois].[All]" allUniqueName="[DIM_DateEnregistrement].[Decade De Mois].[All]" dimensionUniqueName="[DIM_DateEnregistr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_Région_12]" caption="Opérateur_Région_12" defaultMemberUniqueName="[DIM_Operateur].[Opérateur_Région_12].[All]" allUniqueName="[DIM_Operateur].[Opérateur_Région_12].[All]" dimensionUniqueName="[DIM_Operateur]" displayFolder="" count="0" unbalanced="0"/>
    <cacheHierarchy uniqueName="[DIM_Operateur].[Opérateur_Région_16]" caption="Opérateur_Région_16" defaultMemberUniqueName="[DIM_Operateur].[Opérateur_Région_16].[All]" allUniqueName="[DIM_Operateur].[Opérateur_Région_16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Operateur].[REGION ID 12]" caption="REGION ID 12" attribute="1" defaultMemberUniqueName="[DIM_Operateur].[REGION ID 12].[All]" allUniqueName="[DIM_Operateur].[REGION ID 12].[All]" dimensionUniqueName="[DIM_Operateur]" displayFolder="" count="0" unbalanced="0"/>
    <cacheHierarchy uniqueName="[DIM_Operateur].[REGION LIB 12]" caption="REGION LIB 12" attribute="1" defaultMemberUniqueName="[DIM_Operateur].[REGION LIB 12].[All]" allUniqueName="[DIM_Operateur].[REGION LIB 12].[All]" dimensionUniqueName="[DIM_Operateur]" displayFolder="" count="0" unbalanced="0"/>
    <cacheHierarchy uniqueName="[DIM_Operateur].[Source]" caption="Source" attribute="1" defaultMemberUniqueName="[DIM_Operateur].[Source].[All]" allUniqueName="[DIM_Operateur].[Sourc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count="0" oneField="1">
      <fieldsUsage count="1">
        <fieldUsage x="2"/>
      </fieldsUsage>
    </cacheHierarchy>
    <cacheHierarchy uniqueName="[Measures].[C_ValeurStatistique_M]" caption="C_ValeurStatistique_M" measure="1" displayFolder="" measureGroup="TF_StatCommerceExterieur" count="0"/>
    <cacheHierarchy uniqueName="[Measures].[D_ValeurStatistique_M]" caption="D_ValeurStatistique_M" measure="1" displayFolder="" count="0"/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TotalesStatistique_M]" caption="C_ValeurTotalesStatistique_M" measure="1" displayFolder="" count="0"/>
    <cacheHierarchy uniqueName="[Measures].[D_ValeurTotalesStatistique_M]" caption="D_ValeurTotalesStatistique_M" measure="1" displayFolder="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139.624478703707" backgroundQuery="1" createdVersion="3" refreshedVersion="8" minRefreshableVersion="3" recordCount="0" supportSubquery="1" supportAdvancedDrill="1" xr:uid="{7D3E8705-C640-4A18-A905-CE098FCB0316}">
  <cacheSource type="external" connectionId="1">
    <extLst>
      <ext xmlns:x14="http://schemas.microsoft.com/office/spreadsheetml/2009/9/main" uri="{F057638F-6D5F-4e77-A914-E7F072B9BCA8}">
        <x14:sourceConnection name="192.168.1.125_bi_prod Cube_CommerceExterieur Statistiques"/>
      </ext>
    </extLst>
  </cacheSource>
  <cacheFields count="0"/>
  <cacheHierarchies count="23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/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0" unbalanced="0"/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0" unbalanced="0"/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Decade De Annee]" caption="Decade De Annee" attribute="1" defaultMemberUniqueName="[DIM_DateEnregistrement].[Decade De Annee].[All]" allUniqueName="[DIM_DateEnregistrement].[Decade De Annee].[All]" dimensionUniqueName="[DIM_DateEnregistrement]" displayFolder="" count="0" unbalanced="0"/>
    <cacheHierarchy uniqueName="[DIM_DateEnregistrement].[Decade De Mois]" caption="Decade De Mois" attribute="1" defaultMemberUniqueName="[DIM_DateEnregistrement].[Decade De Mois].[All]" allUniqueName="[DIM_DateEnregistrement].[Decade De Mois].[All]" dimensionUniqueName="[DIM_DateEnregistr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/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0" unbalanced="0"/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_Région_12]" caption="Opérateur_Région_12" defaultMemberUniqueName="[DIM_Operateur].[Opérateur_Région_12].[All]" allUniqueName="[DIM_Operateur].[Opérateur_Région_12].[All]" dimensionUniqueName="[DIM_Operateur]" displayFolder="" count="0" unbalanced="0"/>
    <cacheHierarchy uniqueName="[DIM_Operateur].[Opérateur_Région_16]" caption="Opérateur_Région_16" defaultMemberUniqueName="[DIM_Operateur].[Opérateur_Région_16].[All]" allUniqueName="[DIM_Operateur].[Opérateur_Région_16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Operateur].[REGION ID 12]" caption="REGION ID 12" attribute="1" defaultMemberUniqueName="[DIM_Operateur].[REGION ID 12].[All]" allUniqueName="[DIM_Operateur].[REGION ID 12].[All]" dimensionUniqueName="[DIM_Operateur]" displayFolder="" count="0" unbalanced="0"/>
    <cacheHierarchy uniqueName="[DIM_Operateur].[REGION LIB 12]" caption="REGION LIB 12" attribute="1" defaultMemberUniqueName="[DIM_Operateur].[REGION LIB 12].[All]" allUniqueName="[DIM_Operateur].[REGION LIB 12].[All]" dimensionUniqueName="[DIM_Operateur]" displayFolder="" count="0" unbalanced="0"/>
    <cacheHierarchy uniqueName="[DIM_Operateur].[Source]" caption="Source" attribute="1" defaultMemberUniqueName="[DIM_Operateur].[Source].[All]" allUniqueName="[DIM_Operateur].[Sourc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0" unbalanced="0"/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/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count="0"/>
    <cacheHierarchy uniqueName="[Measures].[C_ValeurStatistique_M]" caption="C_ValeurStatistique_M" measure="1" displayFolder="" measureGroup="TF_StatCommerceExterieur" count="0"/>
    <cacheHierarchy uniqueName="[Measures].[D_ValeurStatistique_M]" caption="D_ValeurStatistique_M" measure="1" displayFolder="" count="0"/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TotalesStatistique_M]" caption="C_ValeurTotalesStatistique_M" measure="1" displayFolder="" count="0"/>
    <cacheHierarchy uniqueName="[Measures].[D_ValeurTotalesStatistique_M]" caption="D_ValeurTotalesStatistique_M" measure="1" displayFolder="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extLst>
    <ext xmlns:x14="http://schemas.microsoft.com/office/spreadsheetml/2009/9/main" uri="{725AE2AE-9491-48be-B2B4-4EB974FC3084}">
      <x14:pivotCacheDefinition slicerData="1" pivotCacheId="2093695549"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139.631002314818" backgroundQuery="1" createdVersion="6" refreshedVersion="8" minRefreshableVersion="3" recordCount="0" supportSubquery="1" supportAdvancedDrill="1" xr:uid="{00000000-000A-0000-FFFF-FFFF94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5]" c="2025"/>
        <s v="[DIM_AnneeDeclaration].[Annee].&amp;[2026]" c="2026"/>
      </sharedItems>
    </cacheField>
    <cacheField name="[DIM_FluxG].[FG_FluxG_Agrege_LIB].[FG_FluxG_Agrege_LIB]" caption="FG_FluxG_Agrege_LIB" numFmtId="0" hierarchy="110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12" level="32767"/>
    <cacheField name="[Dim_StatutArret].[Statut_Arret].[Statut_Arret]" caption="Statut_Arret" numFmtId="0" hierarchy="175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Produits finis de consommation]" c="Produits finis de consommation"/>
      </sharedItems>
    </cacheField>
    <cacheField name="[Measures].[C_PoidsNetArticle]" caption="C_PoidsNetArticle" numFmtId="0" hierarchy="209" level="32767"/>
    <cacheField name="[DIM_Article].[Ar_NPR_LIB].[Ar_NPR_LIB]" caption="Ar_NPR_LIB" numFmtId="0" hierarchy="37" level="1">
      <sharedItems count="69">
        <s v="[DIM_Article].[Ar_NPR_LIB].&amp;[Allumettes et articles à flamme]" c="Allumettes et articles à flamme"/>
        <s v="[DIM_Article].[Ar_NPR_LIB].&amp;[Appareils de production du son ou des images]" c="Appareils de production du son ou des images"/>
        <s v="[DIM_Article].[Ar_NPR_LIB].&amp;[Appareils d'optique, de photographie, de cinématographie et de mesure]" c="Appareils d'optique, de photographie, de cinématographie et de mesure"/>
        <s v="[DIM_Article].[Ar_NPR_LIB].&amp;[Appareils récepteurs radio et télévision]" c="Appareils récepteurs radio et télévision"/>
        <s v="[DIM_Article].[Ar_NPR_LIB].&amp;[Articles de bonneterie]" c="Articles de bonneterie"/>
        <s v="[DIM_Article].[Ar_NPR_LIB].&amp;[Articles de coutellerie]" c="Articles de coutellerie"/>
        <s v="[DIM_Article].[Ar_NPR_LIB].&amp;[Articles d'écriture et de bureau]" c="Articles d'écriture et de bureau"/>
        <s v="[DIM_Article].[Ar_NPR_LIB].&amp;[Articles divers en caoutchouc ( consommation)]" c="Articles divers en caoutchouc ( consommation)"/>
        <s v="[DIM_Article].[Ar_NPR_LIB].&amp;[Autres produits finis de consommation]" c="Autres produits finis de consommation"/>
        <s v="[DIM_Article].[Ar_NPR_LIB].&amp;[Balais, brosses et autres articles similaires ( consommation)]" c="Balais, brosses et autres articles similaires ( consommation)"/>
        <s v="[DIM_Article].[Ar_NPR_LIB].&amp;[Briquets, allumeurs et leurs parties autres que les pierres et les mèches.]" c="Briquets, allumeurs et leurs parties autres que les pierres et les mèches."/>
        <s v="[DIM_Article].[Ar_NPR_LIB].&amp;[Chapeaux et autres coiffures]" c="Chapeaux et autres coiffures"/>
        <s v="[DIM_Article].[Ar_NPR_LIB].&amp;[Chaussures]" c="Chaussures"/>
        <s v="[DIM_Article].[Ar_NPR_LIB].&amp;[Colles]" c="Colles"/>
        <s v="[DIM_Article].[Ar_NPR_LIB].&amp;[Couvertures, linge  et autres articles textiles confectionnés]" c="Couvertures, linge  et autres articles textiles confectionnés"/>
        <s v="[DIM_Article].[Ar_NPR_LIB].&amp;[Cuisinières et appareils de chauffage]" c="Cuisinières et appareils de chauffage"/>
        <s v="[DIM_Article].[Ar_NPR_LIB].&amp;[Cycles et motocycles, leurs parties et pièces]" c="Cycles et motocycles, leurs parties et pièces"/>
        <s v="[DIM_Article].[Ar_NPR_LIB].&amp;[Déchets cliniques]" c="Déchets cliniques"/>
        <s v="[DIM_Article].[Ar_NPR_LIB].&amp;[Disques et autres supports magnétique]" c="Disques et autres supports magnétique"/>
        <s v="[DIM_Article].[Ar_NPR_LIB].&amp;[Encre d'imprimerie ou d'écriture ( consommation)]" c="Encre d'imprimerie ou d'écriture ( consommation)"/>
        <s v="[DIM_Article].[Ar_NPR_LIB].&amp;[Equipements électriques divers]" c="Equipements électriques divers"/>
        <s v="[DIM_Article].[Ar_NPR_LIB].&amp;[Etoffes de bonneterie]" c="Etoffes de bonneterie"/>
        <s v="[DIM_Article].[Ar_NPR_LIB].&amp;[Fermetures à glissière et leurs parties]" c="Fermetures à glissière et leurs parties"/>
        <s v="[DIM_Article].[Ar_NPR_LIB].&amp;[Filets à mailles ( consommation)]" c="Filets à mailles ( consommation)"/>
        <s v="[DIM_Article].[Ar_NPR_LIB].&amp;[Fils et tissus de soie ( consommation)]" c="Fils et tissus de soie ( consommation)"/>
        <s v="[DIM_Article].[Ar_NPR_LIB].&amp;[Fils spéciaux, ficelles, cordes et cordages ( consommation)]" c="Fils spéciaux, ficelles, cordes et cordages ( consommation)"/>
        <s v="[DIM_Article].[Ar_NPR_LIB].&amp;[Fleurs artificielles,postiches, perruques et autres articles divers]" c="Fleurs artificielles,postiches, perruques et autres articles divers"/>
        <s v="[DIM_Article].[Ar_NPR_LIB].&amp;[Instruments de musique]" c="Instruments de musique"/>
        <s v="[DIM_Article].[Ar_NPR_LIB].&amp;[Jouets, jeux et articles de divertissement ou de sport]" c="Jouets, jeux et articles de divertissement ou de sport"/>
        <s v="[DIM_Article].[Ar_NPR_LIB].&amp;[Lampes et tubes électriques]" c="Lampes et tubes électriques"/>
        <s v="[DIM_Article].[Ar_NPR_LIB].&amp;[Livres et imprimés divers]" c="Livres et imprimés divers"/>
        <s v="[DIM_Article].[Ar_NPR_LIB].&amp;[Médicaments et autres produits pharmaceutiques]" c="Médicaments et autres produits pharmaceutiques"/>
        <s v="[DIM_Article].[Ar_NPR_LIB].&amp;[Monnaies]" c="Monnaies"/>
        <s v="[DIM_Article].[Ar_NPR_LIB].&amp;[Moteurs à pistons; autres moteurs et leurs parties ( consommation)]" c="Moteurs à pistons; autres moteurs et leurs parties ( consommation)"/>
        <s v="[DIM_Article].[Ar_NPR_LIB].&amp;[Mouvements d'horlogerie et leur parties]" c="Mouvements d'horlogerie et leur parties"/>
        <s v="[DIM_Article].[Ar_NPR_LIB].&amp;[Nontissés]" c="Nontissés"/>
        <s v="[DIM_Article].[Ar_NPR_LIB].&amp;[Outils à main divers]" c="Outils à main divers"/>
        <s v="[DIM_Article].[Ar_NPR_LIB].&amp;[Ouvrages divers en aluminium ( consommation)]" c="Ouvrages divers en aluminium ( consommation)"/>
        <s v="[DIM_Article].[Ar_NPR_LIB].&amp;[Ouvrages divers en bois en sparterie ou en vannerie ( consommation)]" c="Ouvrages divers en bois en sparterie ou en vannerie ( consommation)"/>
        <s v="[DIM_Article].[Ar_NPR_LIB].&amp;[Ouvrages divers en cuivre ( consommation)]" c="Ouvrages divers en cuivre ( consommation)"/>
        <s v="[DIM_Article].[Ar_NPR_LIB].&amp;[Ouvrages divers en fer ou en acier ( consommation)]" c="Ouvrages divers en fer ou en acier ( consommation)"/>
        <s v="[DIM_Article].[Ar_NPR_LIB].&amp;[Ouvrages divers en matières plastiques]" c="Ouvrages divers en matières plastiques"/>
        <s v="[DIM_Article].[Ar_NPR_LIB].&amp;[Ouvrages divers en verre]" c="Ouvrages divers en verre"/>
        <s v="[DIM_Article].[Ar_NPR_LIB].&amp;[Ouvrages finis en fonte, fer ou acier]" c="Ouvrages finis en fonte, fer ou acier"/>
        <s v="[DIM_Article].[Ar_NPR_LIB].&amp;[Papiers finis et ouvrages en papier]" c="Papiers finis et ouvrages en papier"/>
        <s v="[DIM_Article].[Ar_NPR_LIB].&amp;[Parapluies, articles similaire et leurs parties]" c="Parapluies, articles similaire et leurs parties"/>
        <s v="[DIM_Article].[Ar_NPR_LIB].&amp;[Parties et pièces pour voitures et véhicules de tourisme]" c="Parties et pièces pour voitures et véhicules de tourisme"/>
        <s v="[DIM_Article].[Ar_NPR_LIB].&amp;[Peignes à coiffer,épingles à cheveux et et autres articles similaires pour la coiffure]" c="Peignes à coiffer,épingles à cheveux et et autres articles similaires pour la coiffure"/>
        <s v="[DIM_Article].[Ar_NPR_LIB].&amp;[Peintures, vernis et mastics ( consommation)]" c="Peintures, vernis et mastics ( consommation)"/>
        <s v="[DIM_Article].[Ar_NPR_LIB].&amp;[Perles et bijouteries de fantaisie]" c="Perles et bijouteries de fantaisie"/>
        <s v="[DIM_Article].[Ar_NPR_LIB].&amp;[Pipes, fume-cigare, fume-cigarette et leurs parties.]" c="Pipes, fume-cigare, fume-cigarette et leurs parties."/>
        <s v="[DIM_Article].[Ar_NPR_LIB].&amp;[Plaques, pellicules, films et produits pour la photographie ( consommation)]" c="Plaques, pellicules, films et produits pour la photographie ( consommation)"/>
        <s v="[DIM_Article].[Ar_NPR_LIB].&amp;[Produits de parfumerie ou de toilette et preparations cosmetiques]" c="Produits de parfumerie ou de toilette et preparations cosmetiques"/>
        <s v="[DIM_Article].[Ar_NPR_LIB].&amp;[Quincaillerie de ménage et articles d'économie domestique]" c="Quincaillerie de ménage et articles d'économie domestique"/>
        <s v="[DIM_Article].[Ar_NPR_LIB].&amp;[Réfrigérateurs, lave-vaisselle et autres articles domestiques]" c="Réfrigérateurs, lave-vaisselle et autres articles domestiques"/>
        <s v="[DIM_Article].[Ar_NPR_LIB].&amp;[Sacs, malles et ouvrages divers en cuir ( consommation)]" c="Sacs, malles et ouvrages divers en cuir ( consommation)"/>
        <s v="[DIM_Article].[Ar_NPR_LIB].&amp;[Savons; agents de surface organiques et préparations tensio-avtives]" c="Savons; agents de surface organiques et préparations tensio-avtives"/>
        <s v="[DIM_Article].[Ar_NPR_LIB].&amp;[Sièges, meubles,matelas et articles d'éclairage ( consommation)]" c="Sièges, meubles,matelas et articles d'éclairage ( consommation)"/>
        <s v="[DIM_Article].[Ar_NPR_LIB].&amp;[Tapis et revêtements de sol ( consommation)]" c="Tapis et revêtements de sol ( consommation)"/>
        <s v="[DIM_Article].[Ar_NPR_LIB].&amp;[Tissus et fils  d'autres fibres textiles végétales]" c="Tissus et fils  d'autres fibres textiles végétales"/>
        <s v="[DIM_Article].[Ar_NPR_LIB].&amp;[Tissus et fils de coton]" c="Tissus et fils de coton"/>
        <s v="[DIM_Article].[Ar_NPR_LIB].&amp;[Tissus et fils de fibres synthétiques et artificielles]" c="Tissus et fils de fibres synthétiques et artificielles"/>
        <s v="[DIM_Article].[Ar_NPR_LIB].&amp;[Tissus et fils de laine, poil ou crin ( consommation)]" c="Tissus et fils de laine, poil ou crin ( consommation)"/>
        <s v="[DIM_Article].[Ar_NPR_LIB].&amp;[Tissus et fils de lin]" c="Tissus et fils de lin"/>
        <s v="[DIM_Article].[Ar_NPR_LIB].&amp;[Tissus imprégnés ou enduits de matières diverse ( consommation)]" c="Tissus imprégnés ou enduits de matières diverse ( consommation)"/>
        <s v="[DIM_Article].[Ar_NPR_LIB].&amp;[Tissus spéciaux, velours, dentelles et broderies]" c="Tissus spéciaux, velours, dentelles et broderies"/>
        <s v="[DIM_Article].[Ar_NPR_LIB].&amp;[Vaisselle et objets céramiques divers]" c="Vaisselle et objets céramiques divers"/>
        <s v="[DIM_Article].[Ar_NPR_LIB].&amp;[Vêtements confectionnes]" c="Vêtements confectionnes"/>
        <s v="[DIM_Article].[Ar_NPR_LIB].&amp;[Voitures de tourisme]" c="Voitures de tourisme"/>
      </sharedItems>
    </cacheField>
    <cacheField name="[DIM_DateEnregistrement].[Enregistrement_Mois].[Enregistrement_Mois]" caption="Enregistrement_Mois" numFmtId="0" hierarchy="96" level="1">
      <sharedItems containsSemiMixedTypes="0" containsString="0"/>
    </cacheField>
  </cacheFields>
  <cacheHierarchies count="23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Decade De Annee]" caption="Decade De Annee" attribute="1" defaultMemberUniqueName="[DIM_DateEnregistrement].[Decade De Annee].[All]" allUniqueName="[DIM_DateEnregistrement].[Decade De Annee].[All]" dimensionUniqueName="[DIM_DateEnregistrement]" displayFolder="" count="0" unbalanced="0"/>
    <cacheHierarchy uniqueName="[DIM_DateEnregistrement].[Decade De Mois]" caption="Decade De Mois" attribute="1" defaultMemberUniqueName="[DIM_DateEnregistrement].[Decade De Mois].[All]" allUniqueName="[DIM_DateEnregistrement].[Decade De Mois].[All]" dimensionUniqueName="[DIM_DateEnregistr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_Région_12]" caption="Opérateur_Région_12" defaultMemberUniqueName="[DIM_Operateur].[Opérateur_Région_12].[All]" allUniqueName="[DIM_Operateur].[Opérateur_Région_12].[All]" dimensionUniqueName="[DIM_Operateur]" displayFolder="" count="0" unbalanced="0"/>
    <cacheHierarchy uniqueName="[DIM_Operateur].[Opérateur_Région_16]" caption="Opérateur_Région_16" defaultMemberUniqueName="[DIM_Operateur].[Opérateur_Région_16].[All]" allUniqueName="[DIM_Operateur].[Opérateur_Région_16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Operateur].[REGION ID 12]" caption="REGION ID 12" attribute="1" defaultMemberUniqueName="[DIM_Operateur].[REGION ID 12].[All]" allUniqueName="[DIM_Operateur].[REGION ID 12].[All]" dimensionUniqueName="[DIM_Operateur]" displayFolder="" count="0" unbalanced="0"/>
    <cacheHierarchy uniqueName="[DIM_Operateur].[REGION LIB 12]" caption="REGION LIB 12" attribute="1" defaultMemberUniqueName="[DIM_Operateur].[REGION LIB 12].[All]" allUniqueName="[DIM_Operateur].[REGION LIB 12].[All]" dimensionUniqueName="[DIM_Operateur]" displayFolder="" count="0" unbalanced="0"/>
    <cacheHierarchy uniqueName="[DIM_Operateur].[Source]" caption="Source" attribute="1" defaultMemberUniqueName="[DIM_Operateur].[Source].[All]" allUniqueName="[DIM_Operateur].[Sourc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count="0" oneField="1">
      <fieldsUsage count="1">
        <fieldUsage x="2"/>
      </fieldsUsage>
    </cacheHierarchy>
    <cacheHierarchy uniqueName="[Measures].[C_ValeurStatistique_M]" caption="C_ValeurStatistique_M" measure="1" displayFolder="" measureGroup="TF_StatCommerceExterieur" count="0"/>
    <cacheHierarchy uniqueName="[Measures].[D_ValeurStatistique_M]" caption="D_ValeurStatistique_M" measure="1" displayFolder="" count="0"/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TotalesStatistique_M]" caption="C_ValeurTotalesStatistique_M" measure="1" displayFolder="" count="0"/>
    <cacheHierarchy uniqueName="[Measures].[D_ValeurTotalesStatistique_M]" caption="D_ValeurTotalesStatistique_M" measure="1" displayFolder="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139.631016782405" backgroundQuery="1" createdVersion="6" refreshedVersion="8" minRefreshableVersion="3" recordCount="0" supportSubquery="1" supportAdvancedDrill="1" xr:uid="{00000000-000A-0000-FFFF-FFFF97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5]" c="2025"/>
        <s v="[DIM_AnneeDeclaration].[Annee].&amp;[2026]" c="2026"/>
      </sharedItems>
    </cacheField>
    <cacheField name="[DIM_FluxG].[FG_FluxG_Agrege_LIB].[FG_FluxG_Agrege_LIB]" caption="FG_FluxG_Agrege_LIB" numFmtId="0" hierarchy="110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12" level="32767"/>
    <cacheField name="[Dim_StatutArret].[Statut_Arret].[Statut_Arret]" caption="Statut_Arret" numFmtId="0" hierarchy="175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Produits bruts d'origine minerale]" c="Produits bruts d'origine minerale"/>
      </sharedItems>
    </cacheField>
    <cacheField name="[Measures].[C_PoidsNetArticle]" caption="C_PoidsNetArticle" numFmtId="0" hierarchy="209" level="32767"/>
    <cacheField name="[DIM_Article].[Ar_NPR_LIB].[Ar_NPR_LIB]" caption="Ar_NPR_LIB" numFmtId="0" hierarchy="37" level="1">
      <sharedItems count="13">
        <s v="[DIM_Article].[Ar_NPR_LIB].&amp;[Autres minerais métallifères et déchets métalliques]" c="Autres minerais métallifères et déchets métalliques"/>
        <s v="[DIM_Article].[Ar_NPR_LIB].&amp;[Autres produits bruts d'origine minérale]" c="Autres produits bruts d'origine minérale"/>
        <s v="[DIM_Article].[Ar_NPR_LIB].&amp;[Caoutchouc synthétique]" c="Caoutchouc synthétique"/>
        <s v="[DIM_Article].[Ar_NPR_LIB].&amp;[Ferraille, déchets, débris de cuivre,fonte, fer, acier et autres mierais]" c="Ferraille, déchets, débris de cuivre,fonte, fer, acier et autres mierais"/>
        <s v="[DIM_Article].[Ar_NPR_LIB].&amp;[Fibres textiles synthétiques]" c="Fibres textiles synthétiques"/>
        <s v="[DIM_Article].[Ar_NPR_LIB].&amp;[Fluorine spath fluor]" c="Fluorine spath fluor"/>
        <s v="[DIM_Article].[Ar_NPR_LIB].&amp;[Marbres; granit; gypse et autres pierres]" c="Marbres; granit; gypse et autres pierres"/>
        <s v="[DIM_Article].[Ar_NPR_LIB].&amp;[Métaux précieux et leur résidus]" c="Métaux précieux et leur résidus"/>
        <s v="[DIM_Article].[Ar_NPR_LIB].&amp;[Minerai de fer]" c="Minerai de fer"/>
        <s v="[DIM_Article].[Ar_NPR_LIB].&amp;[Phosphates]" c="Phosphates"/>
        <s v="[DIM_Article].[Ar_NPR_LIB].&amp;[Sable; quartz; kaolin et autres argiles]" c="Sable; quartz; kaolin et autres argiles"/>
        <s v="[DIM_Article].[Ar_NPR_LIB].&amp;[Soufres bruts et non raffinés]" c="Soufres bruts et non raffinés"/>
        <s v="[DIM_Article].[Ar_NPR_LIB].&amp;[Sulfate de baryum]" c="Sulfate de baryum"/>
      </sharedItems>
    </cacheField>
    <cacheField name="[DIM_DateEnregistrement].[Enregistrement_Mois].[Enregistrement_Mois]" caption="Enregistrement_Mois" numFmtId="0" hierarchy="96" level="1">
      <sharedItems containsSemiMixedTypes="0" containsString="0"/>
    </cacheField>
  </cacheFields>
  <cacheHierarchies count="23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Decade De Annee]" caption="Decade De Annee" attribute="1" defaultMemberUniqueName="[DIM_DateEnregistrement].[Decade De Annee].[All]" allUniqueName="[DIM_DateEnregistrement].[Decade De Annee].[All]" dimensionUniqueName="[DIM_DateEnregistrement]" displayFolder="" count="0" unbalanced="0"/>
    <cacheHierarchy uniqueName="[DIM_DateEnregistrement].[Decade De Mois]" caption="Decade De Mois" attribute="1" defaultMemberUniqueName="[DIM_DateEnregistrement].[Decade De Mois].[All]" allUniqueName="[DIM_DateEnregistrement].[Decade De Mois].[All]" dimensionUniqueName="[DIM_DateEnregistr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_Région_12]" caption="Opérateur_Région_12" defaultMemberUniqueName="[DIM_Operateur].[Opérateur_Région_12].[All]" allUniqueName="[DIM_Operateur].[Opérateur_Région_12].[All]" dimensionUniqueName="[DIM_Operateur]" displayFolder="" count="0" unbalanced="0"/>
    <cacheHierarchy uniqueName="[DIM_Operateur].[Opérateur_Région_16]" caption="Opérateur_Région_16" defaultMemberUniqueName="[DIM_Operateur].[Opérateur_Région_16].[All]" allUniqueName="[DIM_Operateur].[Opérateur_Région_16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Operateur].[REGION ID 12]" caption="REGION ID 12" attribute="1" defaultMemberUniqueName="[DIM_Operateur].[REGION ID 12].[All]" allUniqueName="[DIM_Operateur].[REGION ID 12].[All]" dimensionUniqueName="[DIM_Operateur]" displayFolder="" count="0" unbalanced="0"/>
    <cacheHierarchy uniqueName="[DIM_Operateur].[REGION LIB 12]" caption="REGION LIB 12" attribute="1" defaultMemberUniqueName="[DIM_Operateur].[REGION LIB 12].[All]" allUniqueName="[DIM_Operateur].[REGION LIB 12].[All]" dimensionUniqueName="[DIM_Operateur]" displayFolder="" count="0" unbalanced="0"/>
    <cacheHierarchy uniqueName="[DIM_Operateur].[Source]" caption="Source" attribute="1" defaultMemberUniqueName="[DIM_Operateur].[Source].[All]" allUniqueName="[DIM_Operateur].[Sourc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count="0" oneField="1">
      <fieldsUsage count="1">
        <fieldUsage x="2"/>
      </fieldsUsage>
    </cacheHierarchy>
    <cacheHierarchy uniqueName="[Measures].[C_ValeurStatistique_M]" caption="C_ValeurStatistique_M" measure="1" displayFolder="" measureGroup="TF_StatCommerceExterieur" count="0"/>
    <cacheHierarchy uniqueName="[Measures].[D_ValeurStatistique_M]" caption="D_ValeurStatistique_M" measure="1" displayFolder="" count="0"/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TotalesStatistique_M]" caption="C_ValeurTotalesStatistique_M" measure="1" displayFolder="" count="0"/>
    <cacheHierarchy uniqueName="[Measures].[D_ValeurTotalesStatistique_M]" caption="D_ValeurTotalesStatistique_M" measure="1" displayFolder="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139.631033796293" backgroundQuery="1" createdVersion="6" refreshedVersion="8" minRefreshableVersion="3" recordCount="0" supportSubquery="1" supportAdvancedDrill="1" xr:uid="{00000000-000A-0000-FFFF-FFFF9A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5]" c="2025"/>
        <s v="[DIM_AnneeDeclaration].[Annee].&amp;[2026]" c="2026"/>
      </sharedItems>
    </cacheField>
    <cacheField name="[DIM_FluxG].[FG_FluxG_Agrege_LIB].[FG_FluxG_Agrege_LIB]" caption="FG_FluxG_Agrege_LIB" numFmtId="0" hierarchy="110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12" level="32767"/>
    <cacheField name="[Dim_StatutArret].[Statut_Arret].[Statut_Arret]" caption="Statut_Arret" numFmtId="0" hierarchy="175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Produits bruts d'origine animale et vegetale]" c="Produits bruts d'origine animale et vegetale"/>
      </sharedItems>
    </cacheField>
    <cacheField name="[Measures].[C_PoidsNetArticle]" caption="C_PoidsNetArticle" numFmtId="0" hierarchy="209" level="32767"/>
    <cacheField name="[DIM_Article].[Ar_NPR_LIB].[Ar_NPR_LIB]" caption="Ar_NPR_LIB" numFmtId="0" hierarchy="37" level="1">
      <sharedItems count="29">
        <s v="[DIM_Article].[Ar_NPR_LIB].&amp;[Agar-agar]" c="Agar-agar"/>
        <s v="[DIM_Article].[Ar_NPR_LIB].&amp;[Algues]" c="Algues"/>
        <s v="[DIM_Article].[Ar_NPR_LIB].&amp;[Animaux vivants (produits bruts)]" c="Animaux vivants (produits bruts)"/>
        <s v="[DIM_Article].[Ar_NPR_LIB].&amp;[Autres fibres textiles vegetales]" c="Autres fibres textiles vegetales"/>
        <s v="[DIM_Article].[Ar_NPR_LIB].&amp;[Autres huiles végétales brutes ou raffinées]" c="Autres huiles végétales brutes ou raffinées"/>
        <s v="[DIM_Article].[Ar_NPR_LIB].&amp;[Autres produits bruts d'origine animale et végétale]" c="Autres produits bruts d'origine animale et végétale"/>
        <s v="[DIM_Article].[Ar_NPR_LIB].&amp;[Bois bruts, équarris ou sciés]" c="Bois bruts, équarris ou sciés"/>
        <s v="[DIM_Article].[Ar_NPR_LIB].&amp;[Caoutchouc naturel ou régénéré]" c="Caoutchouc naturel ou régénéré"/>
        <s v="[DIM_Article].[Ar_NPR_LIB].&amp;[Coton]" c="Coton"/>
        <s v="[DIM_Article].[Ar_NPR_LIB].&amp;[Cuirs, peaux et pelleteries bruts (produits bruts)]" c="Cuirs, peaux et pelleteries bruts (produits bruts)"/>
        <s v="[DIM_Article].[Ar_NPR_LIB].&amp;[Déchets de matieres textiles]" c="Déchets de matieres textiles"/>
        <s v="[DIM_Article].[Ar_NPR_LIB].&amp;[Fibres textiles artificielles]" c="Fibres textiles artificielles"/>
        <s v="[DIM_Article].[Ar_NPR_LIB].&amp;[Gommes; résines et autres sucs et extraits végétaux]" c="Gommes; résines et autres sucs et extraits végétaux"/>
        <s v="[DIM_Article].[Ar_NPR_LIB].&amp;[Graines et fruits oléagineux]" c="Graines et fruits oléagineux"/>
        <s v="[DIM_Article].[Ar_NPR_LIB].&amp;[Graines, spores et fruits à ensemencer]" c="Graines, spores et fruits à ensemencer"/>
        <s v="[DIM_Article].[Ar_NPR_LIB].&amp;[Graisses et huiles animales sauf de poissons]" c="Graisses et huiles animales sauf de poissons"/>
        <s v="[DIM_Article].[Ar_NPR_LIB].&amp;[Graisses et huiles de poissons]" c="Graisses et huiles de poissons"/>
        <s v="[DIM_Article].[Ar_NPR_LIB].&amp;[Huile de palme ou palmiste brute ou raffinée]" c="Huile de palme ou palmiste brute ou raffinée"/>
        <s v="[DIM_Article].[Ar_NPR_LIB].&amp;[Huile de soja brute ou raffinée]" c="Huile de soja brute ou raffinée"/>
        <s v="[DIM_Article].[Ar_NPR_LIB].&amp;[Huile de tournesol brute ou raffinée]" c="Huile de tournesol brute ou raffinée"/>
        <s v="[DIM_Article].[Ar_NPR_LIB].&amp;[Huile d'olive brute ou raffinée]" c="Huile d'olive brute ou raffinée"/>
        <s v="[DIM_Article].[Ar_NPR_LIB].&amp;[Laine et poils]" c="Laine et poils"/>
        <s v="[DIM_Article].[Ar_NPR_LIB].&amp;[Liège brut, élaboré et mi-ouvré]" c="Liège brut, élaboré et mi-ouvré"/>
        <s v="[DIM_Article].[Ar_NPR_LIB].&amp;[Matières à tresser et autres produits d'origine végétale]" c="Matières à tresser et autres produits d'origine végétale"/>
        <s v="[DIM_Article].[Ar_NPR_LIB].&amp;[Pâte à papier]" c="Pâte à papier"/>
        <s v="[DIM_Article].[Ar_NPR_LIB].&amp;[Plantes et parties de plantes]" c="Plantes et parties de plantes"/>
        <s v="[DIM_Article].[Ar_NPR_LIB].&amp;[Plantes vivantes et produits de la floriculture]" c="Plantes vivantes et produits de la floriculture"/>
        <s v="[DIM_Article].[Ar_NPR_LIB].&amp;[Sous-produits animaux non comestibles]" c="Sous-produits animaux non comestibles"/>
        <s v="[DIM_Article].[Ar_NPR_LIB].&amp;[Vieux papiers]" c="Vieux papiers"/>
      </sharedItems>
    </cacheField>
    <cacheField name="[DIM_DateEnregistrement].[Enregistrement_Mois].[Enregistrement_Mois]" caption="Enregistrement_Mois" numFmtId="0" hierarchy="96" level="1">
      <sharedItems containsSemiMixedTypes="0" containsString="0"/>
    </cacheField>
  </cacheFields>
  <cacheHierarchies count="23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Decade De Annee]" caption="Decade De Annee" attribute="1" defaultMemberUniqueName="[DIM_DateEnregistrement].[Decade De Annee].[All]" allUniqueName="[DIM_DateEnregistrement].[Decade De Annee].[All]" dimensionUniqueName="[DIM_DateEnregistrement]" displayFolder="" count="0" unbalanced="0"/>
    <cacheHierarchy uniqueName="[DIM_DateEnregistrement].[Decade De Mois]" caption="Decade De Mois" attribute="1" defaultMemberUniqueName="[DIM_DateEnregistrement].[Decade De Mois].[All]" allUniqueName="[DIM_DateEnregistrement].[Decade De Mois].[All]" dimensionUniqueName="[DIM_DateEnregistr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_Région_12]" caption="Opérateur_Région_12" defaultMemberUniqueName="[DIM_Operateur].[Opérateur_Région_12].[All]" allUniqueName="[DIM_Operateur].[Opérateur_Région_12].[All]" dimensionUniqueName="[DIM_Operateur]" displayFolder="" count="0" unbalanced="0"/>
    <cacheHierarchy uniqueName="[DIM_Operateur].[Opérateur_Région_16]" caption="Opérateur_Région_16" defaultMemberUniqueName="[DIM_Operateur].[Opérateur_Région_16].[All]" allUniqueName="[DIM_Operateur].[Opérateur_Région_16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Operateur].[REGION ID 12]" caption="REGION ID 12" attribute="1" defaultMemberUniqueName="[DIM_Operateur].[REGION ID 12].[All]" allUniqueName="[DIM_Operateur].[REGION ID 12].[All]" dimensionUniqueName="[DIM_Operateur]" displayFolder="" count="0" unbalanced="0"/>
    <cacheHierarchy uniqueName="[DIM_Operateur].[REGION LIB 12]" caption="REGION LIB 12" attribute="1" defaultMemberUniqueName="[DIM_Operateur].[REGION LIB 12].[All]" allUniqueName="[DIM_Operateur].[REGION LIB 12].[All]" dimensionUniqueName="[DIM_Operateur]" displayFolder="" count="0" unbalanced="0"/>
    <cacheHierarchy uniqueName="[DIM_Operateur].[Source]" caption="Source" attribute="1" defaultMemberUniqueName="[DIM_Operateur].[Source].[All]" allUniqueName="[DIM_Operateur].[Sourc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count="0" oneField="1">
      <fieldsUsage count="1">
        <fieldUsage x="2"/>
      </fieldsUsage>
    </cacheHierarchy>
    <cacheHierarchy uniqueName="[Measures].[C_ValeurStatistique_M]" caption="C_ValeurStatistique_M" measure="1" displayFolder="" measureGroup="TF_StatCommerceExterieur" count="0"/>
    <cacheHierarchy uniqueName="[Measures].[D_ValeurStatistique_M]" caption="D_ValeurStatistique_M" measure="1" displayFolder="" count="0"/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TotalesStatistique_M]" caption="C_ValeurTotalesStatistique_M" measure="1" displayFolder="" count="0"/>
    <cacheHierarchy uniqueName="[Measures].[D_ValeurTotalesStatistique_M]" caption="D_ValeurTotalesStatistique_M" measure="1" displayFolder="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139.631037384257" backgroundQuery="1" createdVersion="6" refreshedVersion="8" minRefreshableVersion="3" recordCount="0" supportSubquery="1" supportAdvancedDrill="1" xr:uid="{00000000-000A-0000-FFFF-FFFF9D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5]" c="2025"/>
        <s v="[DIM_AnneeDeclaration].[Annee].&amp;[2026]" c="2026"/>
      </sharedItems>
    </cacheField>
    <cacheField name="[DIM_FluxG].[FG_FluxG_Agrege_LIB].[FG_FluxG_Agrege_LIB]" caption="FG_FluxG_Agrege_LIB" numFmtId="0" hierarchy="110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12" level="32767"/>
    <cacheField name="[Dim_StatutArret].[Statut_Arret].[Statut_Arret]" caption="Statut_Arret" numFmtId="0" hierarchy="175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Or industriel]" c="Or industriel"/>
      </sharedItems>
    </cacheField>
    <cacheField name="[Measures].[C_PoidsNetArticle]" caption="C_PoidsNetArticle" numFmtId="0" hierarchy="209" level="32767"/>
    <cacheField name="[DIM_Article].[Ar_NPR_LIB].[Ar_NPR_LIB]" caption="Ar_NPR_LIB" numFmtId="0" hierarchy="37" level="1">
      <sharedItems count="1">
        <s v="[DIM_Article].[Ar_NPR_LIB].&amp;[Or industriel]" c="Or industriel"/>
      </sharedItems>
    </cacheField>
    <cacheField name="[DIM_DateEnregistrement].[Enregistrement_Mois].[Enregistrement_Mois]" caption="Enregistrement_Mois" numFmtId="0" hierarchy="96" level="1">
      <sharedItems containsSemiMixedTypes="0" containsString="0"/>
    </cacheField>
  </cacheFields>
  <cacheHierarchies count="23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Decade De Annee]" caption="Decade De Annee" attribute="1" defaultMemberUniqueName="[DIM_DateEnregistrement].[Decade De Annee].[All]" allUniqueName="[DIM_DateEnregistrement].[Decade De Annee].[All]" dimensionUniqueName="[DIM_DateEnregistrement]" displayFolder="" count="0" unbalanced="0"/>
    <cacheHierarchy uniqueName="[DIM_DateEnregistrement].[Decade De Mois]" caption="Decade De Mois" attribute="1" defaultMemberUniqueName="[DIM_DateEnregistrement].[Decade De Mois].[All]" allUniqueName="[DIM_DateEnregistrement].[Decade De Mois].[All]" dimensionUniqueName="[DIM_DateEnregistr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_Région_12]" caption="Opérateur_Région_12" defaultMemberUniqueName="[DIM_Operateur].[Opérateur_Région_12].[All]" allUniqueName="[DIM_Operateur].[Opérateur_Région_12].[All]" dimensionUniqueName="[DIM_Operateur]" displayFolder="" count="0" unbalanced="0"/>
    <cacheHierarchy uniqueName="[DIM_Operateur].[Opérateur_Région_16]" caption="Opérateur_Région_16" defaultMemberUniqueName="[DIM_Operateur].[Opérateur_Région_16].[All]" allUniqueName="[DIM_Operateur].[Opérateur_Région_16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Operateur].[REGION ID 12]" caption="REGION ID 12" attribute="1" defaultMemberUniqueName="[DIM_Operateur].[REGION ID 12].[All]" allUniqueName="[DIM_Operateur].[REGION ID 12].[All]" dimensionUniqueName="[DIM_Operateur]" displayFolder="" count="0" unbalanced="0"/>
    <cacheHierarchy uniqueName="[DIM_Operateur].[REGION LIB 12]" caption="REGION LIB 12" attribute="1" defaultMemberUniqueName="[DIM_Operateur].[REGION LIB 12].[All]" allUniqueName="[DIM_Operateur].[REGION LIB 12].[All]" dimensionUniqueName="[DIM_Operateur]" displayFolder="" count="0" unbalanced="0"/>
    <cacheHierarchy uniqueName="[DIM_Operateur].[Source]" caption="Source" attribute="1" defaultMemberUniqueName="[DIM_Operateur].[Source].[All]" allUniqueName="[DIM_Operateur].[Sourc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count="0" oneField="1">
      <fieldsUsage count="1">
        <fieldUsage x="2"/>
      </fieldsUsage>
    </cacheHierarchy>
    <cacheHierarchy uniqueName="[Measures].[C_ValeurStatistique_M]" caption="C_ValeurStatistique_M" measure="1" displayFolder="" measureGroup="TF_StatCommerceExterieur" count="0"/>
    <cacheHierarchy uniqueName="[Measures].[D_ValeurStatistique_M]" caption="D_ValeurStatistique_M" measure="1" displayFolder="" count="0"/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TotalesStatistique_M]" caption="C_ValeurTotalesStatistique_M" measure="1" displayFolder="" count="0"/>
    <cacheHierarchy uniqueName="[Measures].[D_ValeurTotalesStatistique_M]" caption="D_ValeurTotalesStatistique_M" measure="1" displayFolder="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139.631050925927" backgroundQuery="1" createdVersion="6" refreshedVersion="8" minRefreshableVersion="3" recordCount="0" supportSubquery="1" supportAdvancedDrill="1" xr:uid="{00000000-000A-0000-FFFF-FFFFA0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5]" c="2025"/>
        <s v="[DIM_AnneeDeclaration].[Annee].&amp;[2026]" c="2026"/>
      </sharedItems>
    </cacheField>
    <cacheField name="[DIM_FluxG].[FG_FluxG_Agrege_LIB].[FG_FluxG_Agrege_LIB]" caption="FG_FluxG_Agrege_LIB" numFmtId="0" hierarchy="110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12" level="32767"/>
    <cacheField name="[Dim_StatutArret].[Statut_Arret].[Statut_Arret]" caption="Statut_Arret" numFmtId="0" hierarchy="175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Energie et lubrifiants]" c="Energie et lubrifiants"/>
      </sharedItems>
    </cacheField>
    <cacheField name="[Measures].[C_PoidsNetArticle]" caption="C_PoidsNetArticle" numFmtId="0" hierarchy="209" level="32767"/>
    <cacheField name="[DIM_Article].[Ar_NPR_LIB].[Ar_NPR_LIB]" caption="Ar_NPR_LIB" numFmtId="0" hierarchy="37" level="1">
      <sharedItems count="7">
        <s v="[DIM_Article].[Ar_NPR_LIB].&amp;[Energie électrique]" c="Energie électrique"/>
        <s v="[DIM_Article].[Ar_NPR_LIB].&amp;[Essence de pétrole]" c="Essence de pétrole"/>
        <s v="[DIM_Article].[Ar_NPR_LIB].&amp;[Gas-oils et fuel-oils]" c="Gas-oils et fuel-oils"/>
        <s v="[DIM_Article].[Ar_NPR_LIB].&amp;[Gaz de pétrole et autres hydrocarbures]" c="Gaz de pétrole et autres hydrocarbures"/>
        <s v="[DIM_Article].[Ar_NPR_LIB].&amp;[Houilles; cokes et combustibles solides similaires]" c="Houilles; cokes et combustibles solides similaires"/>
        <s v="[DIM_Article].[Ar_NPR_LIB].&amp;[Huiles de pétrole et lubrifiants]" c="Huiles de pétrole et lubrifiants"/>
        <s v="[DIM_Article].[Ar_NPR_LIB].&amp;[Paraffines et autres produits dérivés du pétrole]" c="Paraffines et autres produits dérivés du pétrole"/>
      </sharedItems>
    </cacheField>
    <cacheField name="[DIM_DateEnregistrement].[Enregistrement_Mois].[Enregistrement_Mois]" caption="Enregistrement_Mois" numFmtId="0" hierarchy="96" level="1">
      <sharedItems containsSemiMixedTypes="0" containsString="0"/>
    </cacheField>
  </cacheFields>
  <cacheHierarchies count="23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Decade De Annee]" caption="Decade De Annee" attribute="1" defaultMemberUniqueName="[DIM_DateEnregistrement].[Decade De Annee].[All]" allUniqueName="[DIM_DateEnregistrement].[Decade De Annee].[All]" dimensionUniqueName="[DIM_DateEnregistrement]" displayFolder="" count="0" unbalanced="0"/>
    <cacheHierarchy uniqueName="[DIM_DateEnregistrement].[Decade De Mois]" caption="Decade De Mois" attribute="1" defaultMemberUniqueName="[DIM_DateEnregistrement].[Decade De Mois].[All]" allUniqueName="[DIM_DateEnregistrement].[Decade De Mois].[All]" dimensionUniqueName="[DIM_DateEnregistr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_Région_12]" caption="Opérateur_Région_12" defaultMemberUniqueName="[DIM_Operateur].[Opérateur_Région_12].[All]" allUniqueName="[DIM_Operateur].[Opérateur_Région_12].[All]" dimensionUniqueName="[DIM_Operateur]" displayFolder="" count="0" unbalanced="0"/>
    <cacheHierarchy uniqueName="[DIM_Operateur].[Opérateur_Région_16]" caption="Opérateur_Région_16" defaultMemberUniqueName="[DIM_Operateur].[Opérateur_Région_16].[All]" allUniqueName="[DIM_Operateur].[Opérateur_Région_16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Operateur].[REGION ID 12]" caption="REGION ID 12" attribute="1" defaultMemberUniqueName="[DIM_Operateur].[REGION ID 12].[All]" allUniqueName="[DIM_Operateur].[REGION ID 12].[All]" dimensionUniqueName="[DIM_Operateur]" displayFolder="" count="0" unbalanced="0"/>
    <cacheHierarchy uniqueName="[DIM_Operateur].[REGION LIB 12]" caption="REGION LIB 12" attribute="1" defaultMemberUniqueName="[DIM_Operateur].[REGION LIB 12].[All]" allUniqueName="[DIM_Operateur].[REGION LIB 12].[All]" dimensionUniqueName="[DIM_Operateur]" displayFolder="" count="0" unbalanced="0"/>
    <cacheHierarchy uniqueName="[DIM_Operateur].[Source]" caption="Source" attribute="1" defaultMemberUniqueName="[DIM_Operateur].[Source].[All]" allUniqueName="[DIM_Operateur].[Sourc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count="0" oneField="1">
      <fieldsUsage count="1">
        <fieldUsage x="2"/>
      </fieldsUsage>
    </cacheHierarchy>
    <cacheHierarchy uniqueName="[Measures].[C_ValeurStatistique_M]" caption="C_ValeurStatistique_M" measure="1" displayFolder="" measureGroup="TF_StatCommerceExterieur" count="0"/>
    <cacheHierarchy uniqueName="[Measures].[D_ValeurStatistique_M]" caption="D_ValeurStatistique_M" measure="1" displayFolder="" count="0"/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TotalesStatistique_M]" caption="C_ValeurTotalesStatistique_M" measure="1" displayFolder="" count="0"/>
    <cacheHierarchy uniqueName="[Measures].[D_ValeurTotalesStatistique_M]" caption="D_ValeurTotalesStatistique_M" measure="1" displayFolder="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139.631065162037" backgroundQuery="1" createdVersion="6" refreshedVersion="8" minRefreshableVersion="3" recordCount="0" supportSubquery="1" supportAdvancedDrill="1" xr:uid="{00000000-000A-0000-FFFF-FFFFA3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5]" c="2025"/>
        <s v="[DIM_AnneeDeclaration].[Annee].&amp;[2026]" c="2026"/>
      </sharedItems>
    </cacheField>
    <cacheField name="[DIM_FluxG].[FG_FluxG_Agrege_LIB].[FG_FluxG_Agrege_LIB]" caption="FG_FluxG_Agrege_LIB" numFmtId="0" hierarchy="110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12" level="32767"/>
    <cacheField name="[Dim_StatutArret].[Statut_Arret].[Statut_Arret]" caption="Statut_Arret" numFmtId="0" hierarchy="175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Demi produits]" c="Demi produits"/>
      </sharedItems>
    </cacheField>
    <cacheField name="[Measures].[C_PoidsNetArticle]" caption="C_PoidsNetArticle" numFmtId="0" hierarchy="209" level="32767"/>
    <cacheField name="[DIM_Article].[Ar_NPR_LIB].[Ar_NPR_LIB]" caption="Ar_NPR_LIB" numFmtId="0" hierarchy="37" level="1">
      <sharedItems count="84">
        <s v="[DIM_Article].[Ar_NPR_LIB].&amp;[Accessoires de tuyauterie et construction métallique]" c="Accessoires de tuyauterie et construction métallique"/>
        <s v="[DIM_Article].[Ar_NPR_LIB].&amp;[Acide phosphorique]" c="Acide phosphorique"/>
        <s v="[DIM_Article].[Ar_NPR_LIB].&amp;[Aluminium brut, déchets et poudres d'aluminium]" c="Aluminium brut, déchets et poudres d'aluminium"/>
        <s v="[DIM_Article].[Ar_NPR_LIB].&amp;[Ammoniac]" c="Ammoniac"/>
        <s v="[DIM_Article].[Ar_NPR_LIB].&amp;[Appareils électriques de signalisation et condensateurs électriques]" c="Appareils électriques de signalisation et condensateurs électriques"/>
        <s v="[DIM_Article].[Ar_NPR_LIB].&amp;[Argent brut et ouvrages mi-ouvrés en argent]" c="Argent brut et ouvrages mi-ouvrés en argent"/>
        <s v="[DIM_Article].[Ar_NPR_LIB].&amp;[Articles de robinetterie et organes similaires (demi produits)]" c="Articles de robinetterie et organes similaires (demi produits)"/>
        <s v="[DIM_Article].[Ar_NPR_LIB].&amp;[Autres demi-produits]" c="Autres demi-produits"/>
        <s v="[DIM_Article].[Ar_NPR_LIB].&amp;[Autres fournitures d'horlogerie.]" c="Autres fournitures d'horlogerie."/>
        <s v="[DIM_Article].[Ar_NPR_LIB].&amp;[Autres métaux communs et ouvrages en ces matières]" c="Autres métaux communs et ouvrages en ces matières"/>
        <s v="[DIM_Article].[Ar_NPR_LIB].&amp;[Bois préparés et ouvrages en bois]" c="Bois préparés et ouvrages en bois"/>
        <s v="[DIM_Article].[Ar_NPR_LIB].&amp;[Boutons et leur parties en diverse matières]" c="Boutons et leur parties en diverse matières"/>
        <s v="[DIM_Article].[Ar_NPR_LIB].&amp;[Caoutchouc et ouvrages en caoutchouc]" c="Caoutchouc et ouvrages en caoutchouc"/>
        <s v="[DIM_Article].[Ar_NPR_LIB].&amp;[Ciments, chaux et plâtre]" c="Ciments, chaux et plâtre"/>
        <s v="[DIM_Article].[Ar_NPR_LIB].&amp;[Composants électroniques (transistors)]" c="Composants électroniques (transistors)"/>
        <s v="[DIM_Article].[Ar_NPR_LIB].&amp;[Cuirs et peaux ayant subi une opération de tannage]" c="Cuirs et peaux ayant subi une opération de tannage"/>
        <s v="[DIM_Article].[Ar_NPR_LIB].&amp;[Cuirs, peaux et pelleteries bruts (demi produits)]" c="Cuirs, peaux et pelleteries bruts (demi produits)"/>
        <s v="[DIM_Article].[Ar_NPR_LIB].&amp;[Cuivre et alliages de cuivre]" c="Cuivre et alliages de cuivre"/>
        <s v="[DIM_Article].[Ar_NPR_LIB].&amp;[Demi-produits en fer ou en aciers non alliés.]" c="Demi-produits en fer ou en aciers non alliés."/>
        <s v="[DIM_Article].[Ar_NPR_LIB].&amp;[Désinfectants et produits similaires]" c="Désinfectants et produits similaires"/>
        <s v="[DIM_Article].[Ar_NPR_LIB].&amp;[Electrodes en carbone et autres articles en graphite ou en  carbone]" c="Electrodes en carbone et autres articles en graphite ou en  carbone"/>
        <s v="[DIM_Article].[Ar_NPR_LIB].&amp;[Encre d'imprimerie ou d'écriture (demi produits)]" c="Encre d'imprimerie ou d'écriture (demi produits)"/>
        <s v="[DIM_Article].[Ar_NPR_LIB].&amp;[Engrais naturels et chimiques]" c="Engrais naturels et chimiques"/>
        <s v="[DIM_Article].[Ar_NPR_LIB].&amp;[Fils de coton]" c="Fils de coton"/>
        <s v="[DIM_Article].[Ar_NPR_LIB].&amp;[Fils de fibres synthétiques et artificielles pour tissage]" c="Fils de fibres synthétiques et artificielles pour tissage"/>
        <s v="[DIM_Article].[Ar_NPR_LIB].&amp;[Fils et câbles électriques]" c="Fils et câbles électriques"/>
        <s v="[DIM_Article].[Ar_NPR_LIB].&amp;[Fils et tissus de soie (demi produits)]" c="Fils et tissus de soie (demi produits)"/>
        <s v="[DIM_Article].[Ar_NPR_LIB].&amp;[Fils métalliques sauf électriques]" c="Fils métalliques sauf électriques"/>
        <s v="[DIM_Article].[Ar_NPR_LIB].&amp;[Fils spéciaux, ficelles, cordes et cordages (demi produits)]" c="Fils spéciaux, ficelles, cordes et cordages (demi produits)"/>
        <s v="[DIM_Article].[Ar_NPR_LIB].&amp;[Fils, barres et profilés en aciers inoxydables.]" c="Fils, barres et profilés en aciers inoxydables."/>
        <s v="[DIM_Article].[Ar_NPR_LIB].&amp;[Fils, barres et profilés en aluminium]" c="Fils, barres et profilés en aluminium"/>
        <s v="[DIM_Article].[Ar_NPR_LIB].&amp;[Fils, barres et profilés en cuivre]" c="Fils, barres et profilés en cuivre"/>
        <s v="[DIM_Article].[Ar_NPR_LIB].&amp;[Fils, barres, et profilés  en fer ou en aciers non alliés]" c="Fils, barres, et profilés  en fer ou en aciers non alliés"/>
        <s v="[DIM_Article].[Ar_NPR_LIB].&amp;[Fils, barres, et profilés en autres aciers alliés]" c="Fils, barres, et profilés en autres aciers alliés"/>
        <s v="[DIM_Article].[Ar_NPR_LIB].&amp;[Fonte brute et ferro-alliages divers]" c="Fonte brute et ferro-alliages divers"/>
        <s v="[DIM_Article].[Ar_NPR_LIB].&amp;[Frittes de verre , compositions vetrifiables et pigments opacifiants]" c="Frittes de verre , compositions vetrifiables et pigments opacifiants"/>
        <s v="[DIM_Article].[Ar_NPR_LIB].&amp;[Grillages et chaines en fer, fonte et acier]" c="Grillages et chaines en fer, fonte et acier"/>
        <s v="[DIM_Article].[Ar_NPR_LIB].&amp;[Huiles essentielles, parfums et aromatisants]" c="Huiles essentielles, parfums et aromatisants"/>
        <s v="[DIM_Article].[Ar_NPR_LIB].&amp;[Isolateurs et pièces isolantes (demi produits)]" c="Isolateurs et pièces isolantes (demi produits)"/>
        <s v="[DIM_Article].[Ar_NPR_LIB].&amp;[Lièges et ouvrages divers en liège]" c="Lièges et ouvrages divers en liège"/>
        <s v="[DIM_Article].[Ar_NPR_LIB].&amp;[Matieres albuminoides ; produits a base d'amidons et enzymes]" c="Matieres albuminoides ; produits a base d'amidons et enzymes"/>
        <s v="[DIM_Article].[Ar_NPR_LIB].&amp;[Matières plastiques et ouvrages divers en plastique]" c="Matières plastiques et ouvrages divers en plastique"/>
        <s v="[DIM_Article].[Ar_NPR_LIB].&amp;[Métaux précieux et ouvrages en ces matières]" c="Métaux précieux et ouvrages en ces matières"/>
        <s v="[DIM_Article].[Ar_NPR_LIB].&amp;[Nickel et ouvrages en nickel]" c="Nickel et ouvrages en nickel"/>
        <s v="[DIM_Article].[Ar_NPR_LIB].&amp;[Ouates,feutres et nontissés]" c="Ouates,feutres et nontissés"/>
        <s v="[DIM_Article].[Ar_NPR_LIB].&amp;[Ouvrages de sparterie ou de vannerie]" c="Ouvrages de sparterie ou de vannerie"/>
        <s v="[DIM_Article].[Ar_NPR_LIB].&amp;[Ouvrages divers en cuivre (demi produits)]" c="Ouvrages divers en cuivre (demi produits)"/>
        <s v="[DIM_Article].[Ar_NPR_LIB].&amp;[Ouvrages en pierres, platre, ciment, ou en matières similaires]" c="Ouvrages en pierres, platre, ciment, ou en matières similaires"/>
        <s v="[DIM_Article].[Ar_NPR_LIB].&amp;[Papiers et cartons; ouvrages divers en papiers et cartons]" c="Papiers et cartons; ouvrages divers en papiers et cartons"/>
        <s v="[DIM_Article].[Ar_NPR_LIB].&amp;[Parties de chaussures]" c="Parties de chaussures"/>
        <s v="[DIM_Article].[Ar_NPR_LIB].&amp;[Parties et accessoires pour fusils de chasse]" c="Parties et accessoires pour fusils de chasse"/>
        <s v="[DIM_Article].[Ar_NPR_LIB].&amp;[Peintures, vernis et mastics (demi produits)]" c="Peintures, vernis et mastics (demi produits)"/>
        <s v="[DIM_Article].[Ar_NPR_LIB].&amp;[Plaques, pellicules, films et produits pour la photographie (demi produits)]" c="Plaques, pellicules, films et produits pour la photographie (demi produits)"/>
        <s v="[DIM_Article].[Ar_NPR_LIB].&amp;[Plomb et ouvrages en plomb]" c="Plomb et ouvrages en plomb"/>
        <s v="[DIM_Article].[Ar_NPR_LIB].&amp;[Poudres et explosifs]" c="Poudres et explosifs"/>
        <s v="[DIM_Article].[Ar_NPR_LIB].&amp;[Préparations à base de sucre (demi produits)]" c="Préparations à base de sucre (demi produits)"/>
        <s v="[DIM_Article].[Ar_NPR_LIB].&amp;[Produits céramiques]" c="Produits céramiques"/>
        <s v="[DIM_Article].[Ar_NPR_LIB].&amp;[Produits chimiques]" c="Produits chimiques"/>
        <s v="[DIM_Article].[Ar_NPR_LIB].&amp;[Produits laminés plats en aciers inoxydables]" c="Produits laminés plats en aciers inoxydables"/>
        <s v="[DIM_Article].[Ar_NPR_LIB].&amp;[Produits laminés plats en autres aciers alliés]" c="Produits laminés plats en autres aciers alliés"/>
        <s v="[DIM_Article].[Ar_NPR_LIB].&amp;[Produits laminés plats, en fer ou en aciers non alliés]" c="Produits laminés plats, en fer ou en aciers non alliés"/>
        <s v="[DIM_Article].[Ar_NPR_LIB].&amp;[Produits résiduels du pétrole  et matières apparentées]" c="Produits résiduels du pétrole  et matières apparentées"/>
        <s v="[DIM_Article].[Ar_NPR_LIB].&amp;[Produits tannants et matières colorantes]" c="Produits tannants et matières colorantes"/>
        <s v="[DIM_Article].[Ar_NPR_LIB].&amp;[Quincaillerie sauf de ménage]" c="Quincaillerie sauf de ménage"/>
        <s v="[DIM_Article].[Ar_NPR_LIB].&amp;[Sacs, malles et ouvrages divers en cuir (demi produits)]" c="Sacs, malles et ouvrages divers en cuir (demi produits)"/>
        <s v="[DIM_Article].[Ar_NPR_LIB].&amp;[Sièges, meubles,matelas et articles d'éclairage (demi produits)]" c="Sièges, meubles,matelas et articles d'éclairage (demi produits)"/>
        <s v="[DIM_Article].[Ar_NPR_LIB].&amp;[Soufre raffine]" c="Soufre raffine"/>
        <s v="[DIM_Article].[Ar_NPR_LIB].&amp;[Suports magnétiques pour l'enregistrement]" c="Suports magnétiques pour l'enregistrement"/>
        <s v="[DIM_Article].[Ar_NPR_LIB].&amp;[Tapis et revêtements de sol (demi produits)]" c="Tapis et revêtements de sol (demi produits)"/>
        <s v="[DIM_Article].[Ar_NPR_LIB].&amp;[Tissus de coton]" c="Tissus de coton"/>
        <s v="[DIM_Article].[Ar_NPR_LIB].&amp;[Tissus élastiques de fibres synthétiques et artificielles]" c="Tissus élastiques de fibres synthétiques et artificielles"/>
        <s v="[DIM_Article].[Ar_NPR_LIB].&amp;[Tissus et articles textiles à usages techniques]" c="Tissus et articles textiles à usages techniques"/>
        <s v="[DIM_Article].[Ar_NPR_LIB].&amp;[Tissus et fils  de lin; de jute et d'autres fibres textiles végétales]" c="Tissus et fils  de lin; de jute et d'autres fibres textiles végétales"/>
        <s v="[DIM_Article].[Ar_NPR_LIB].&amp;[Tissus et fils de laine, poil ou crin (demi produits)]" c="Tissus et fils de laine, poil ou crin (demi produits)"/>
        <s v="[DIM_Article].[Ar_NPR_LIB].&amp;[Tissus imprégnés ou enduits de matières diverse]" c="Tissus imprégnés ou enduits de matières diverse"/>
        <s v="[DIM_Article].[Ar_NPR_LIB].&amp;[Tissus speciaux; rubaneries, étiquettes et tresses]" c="Tissus speciaux; rubaneries, étiquettes et tresses"/>
        <s v="[DIM_Article].[Ar_NPR_LIB].&amp;[Tôles et bandes en aluminium]" c="Tôles et bandes en aluminium"/>
        <s v="[DIM_Article].[Ar_NPR_LIB].&amp;[Tôles et bandes en cuivre]" c="Tôles et bandes en cuivre"/>
        <s v="[DIM_Article].[Ar_NPR_LIB].&amp;[Tubes et tuyaux en cuivre]" c="Tubes et tuyaux en cuivre"/>
        <s v="[DIM_Article].[Ar_NPR_LIB].&amp;[Tubes, tuyaux et autres ouvrages en aluminium]" c="Tubes, tuyaux et autres ouvrages en aluminium"/>
        <s v="[DIM_Article].[Ar_NPR_LIB].&amp;[Tubes, tuyaux et profilés creux en fonte, fer et acier]" c="Tubes, tuyaux et profilés creux en fonte, fer et acier"/>
        <s v="[DIM_Article].[Ar_NPR_LIB].&amp;[Tubes; tuyaux et leurs accessoires, en matière plastique]" c="Tubes; tuyaux et leurs accessoires, en matière plastique"/>
        <s v="[DIM_Article].[Ar_NPR_LIB].&amp;[Verre et ouvrages en verre (demi produits)]" c="Verre et ouvrages en verre (demi produits)"/>
        <s v="[DIM_Article].[Ar_NPR_LIB].&amp;[Zinc et ouvrages en zinc]" c="Zinc et ouvrages en zinc"/>
      </sharedItems>
    </cacheField>
    <cacheField name="[DIM_DateEnregistrement].[Enregistrement_Mois].[Enregistrement_Mois]" caption="Enregistrement_Mois" numFmtId="0" hierarchy="96" level="1">
      <sharedItems containsSemiMixedTypes="0" containsString="0"/>
    </cacheField>
  </cacheFields>
  <cacheHierarchies count="23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Decade De Annee]" caption="Decade De Annee" attribute="1" defaultMemberUniqueName="[DIM_DateEnregistrement].[Decade De Annee].[All]" allUniqueName="[DIM_DateEnregistrement].[Decade De Annee].[All]" dimensionUniqueName="[DIM_DateEnregistrement]" displayFolder="" count="0" unbalanced="0"/>
    <cacheHierarchy uniqueName="[DIM_DateEnregistrement].[Decade De Mois]" caption="Decade De Mois" attribute="1" defaultMemberUniqueName="[DIM_DateEnregistrement].[Decade De Mois].[All]" allUniqueName="[DIM_DateEnregistrement].[Decade De Mois].[All]" dimensionUniqueName="[DIM_DateEnregistr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_Région_12]" caption="Opérateur_Région_12" defaultMemberUniqueName="[DIM_Operateur].[Opérateur_Région_12].[All]" allUniqueName="[DIM_Operateur].[Opérateur_Région_12].[All]" dimensionUniqueName="[DIM_Operateur]" displayFolder="" count="0" unbalanced="0"/>
    <cacheHierarchy uniqueName="[DIM_Operateur].[Opérateur_Région_16]" caption="Opérateur_Région_16" defaultMemberUniqueName="[DIM_Operateur].[Opérateur_Région_16].[All]" allUniqueName="[DIM_Operateur].[Opérateur_Région_16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Operateur].[REGION ID 12]" caption="REGION ID 12" attribute="1" defaultMemberUniqueName="[DIM_Operateur].[REGION ID 12].[All]" allUniqueName="[DIM_Operateur].[REGION ID 12].[All]" dimensionUniqueName="[DIM_Operateur]" displayFolder="" count="0" unbalanced="0"/>
    <cacheHierarchy uniqueName="[DIM_Operateur].[REGION LIB 12]" caption="REGION LIB 12" attribute="1" defaultMemberUniqueName="[DIM_Operateur].[REGION LIB 12].[All]" allUniqueName="[DIM_Operateur].[REGION LIB 12].[All]" dimensionUniqueName="[DIM_Operateur]" displayFolder="" count="0" unbalanced="0"/>
    <cacheHierarchy uniqueName="[DIM_Operateur].[Source]" caption="Source" attribute="1" defaultMemberUniqueName="[DIM_Operateur].[Source].[All]" allUniqueName="[DIM_Operateur].[Sourc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count="0" oneField="1">
      <fieldsUsage count="1">
        <fieldUsage x="2"/>
      </fieldsUsage>
    </cacheHierarchy>
    <cacheHierarchy uniqueName="[Measures].[C_ValeurStatistique_M]" caption="C_ValeurStatistique_M" measure="1" displayFolder="" measureGroup="TF_StatCommerceExterieur" count="0"/>
    <cacheHierarchy uniqueName="[Measures].[D_ValeurStatistique_M]" caption="D_ValeurStatistique_M" measure="1" displayFolder="" count="0"/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TotalesStatistique_M]" caption="C_ValeurTotalesStatistique_M" measure="1" displayFolder="" count="0"/>
    <cacheHierarchy uniqueName="[Measures].[D_ValeurTotalesStatistique_M]" caption="D_ValeurTotalesStatistique_M" measure="1" displayFolder="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139.631075694444" backgroundQuery="1" createdVersion="6" refreshedVersion="8" minRefreshableVersion="3" recordCount="0" supportSubquery="1" supportAdvancedDrill="1" xr:uid="{00000000-000A-0000-FFFF-FFFFA6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5]" c="2025"/>
        <s v="[DIM_AnneeDeclaration].[Annee].&amp;[2026]" c="2026"/>
      </sharedItems>
    </cacheField>
    <cacheField name="[DIM_FluxG].[FG_FluxG_Agrege_LIB].[FG_FluxG_Agrege_LIB]" caption="FG_FluxG_Agrege_LIB" numFmtId="0" hierarchy="110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12" level="32767"/>
    <cacheField name="[Dim_StatutArret].[Statut_Arret].[Statut_Arret]" caption="Statut_Arret" numFmtId="0" hierarchy="175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Alimentation, boissons et tabacs]" c="Alimentation, boissons et tabacs"/>
      </sharedItems>
    </cacheField>
    <cacheField name="[Measures].[C_PoidsNetArticle]" caption="C_PoidsNetArticle" numFmtId="0" hierarchy="209" level="32767"/>
    <cacheField name="[DIM_Article].[Ar_NPR_LIB].[Ar_NPR_LIB]" caption="Ar_NPR_LIB" numFmtId="0" hierarchy="37" level="1">
      <sharedItems count="52">
        <s v="[DIM_Article].[Ar_NPR_LIB].&amp;[Agrumes]" c="Agrumes"/>
        <s v="[DIM_Article].[Ar_NPR_LIB].&amp;[Amidons,gluten de froment et dérivés]" c="Amidons,gluten de froment et dérivés"/>
        <s v="[DIM_Article].[Ar_NPR_LIB].&amp;[Animaux vivants (alimentation)]" c="Animaux vivants (alimentation)"/>
        <s v="[DIM_Article].[Ar_NPR_LIB].&amp;[Autres céréales]" c="Autres céréales"/>
        <s v="[DIM_Article].[Ar_NPR_LIB].&amp;[Autres produits alimentaires]" c="Autres produits alimentaires"/>
        <s v="[DIM_Article].[Ar_NPR_LIB].&amp;[Bananes fraîches ou sèches]" c="Bananes fraîches ou sèches"/>
        <s v="[DIM_Article].[Ar_NPR_LIB].&amp;[Beurre]" c="Beurre"/>
        <s v="[DIM_Article].[Ar_NPR_LIB].&amp;[Bières; vins; vermouths; et autres boissons spiritueuses]" c="Bières; vins; vermouths; et autres boissons spiritueuses"/>
        <s v="[DIM_Article].[Ar_NPR_LIB].&amp;[Cacao et preparations à base de cacao]" c="Cacao et preparations à base de cacao"/>
        <s v="[DIM_Article].[Ar_NPR_LIB].&amp;[Café]" c="Café"/>
        <s v="[DIM_Article].[Ar_NPR_LIB].&amp;[Conserves de fruits et confitures]" c="Conserves de fruits et confitures"/>
        <s v="[DIM_Article].[Ar_NPR_LIB].&amp;[Conserves de légumes]" c="Conserves de légumes"/>
        <s v="[DIM_Article].[Ar_NPR_LIB].&amp;[Crustacés, mollusques et coquillages]" c="Crustacés, mollusques et coquillages"/>
        <s v="[DIM_Article].[Ar_NPR_LIB].&amp;[Dattes]" c="Dattes"/>
        <s v="[DIM_Article].[Ar_NPR_LIB].&amp;[Eaux minérales et boissons non alcooliques]" c="Eaux minérales et boissons non alcooliques"/>
        <s v="[DIM_Article].[Ar_NPR_LIB].&amp;[Epices]" c="Epices"/>
        <s v="[DIM_Article].[Ar_NPR_LIB].&amp;[Extraits et essences de café ou de thé]" c="Extraits et essences de café ou de thé"/>
        <s v="[DIM_Article].[Ar_NPR_LIB].&amp;[Farine et poudre de poissons]" c="Farine et poudre de poissons"/>
        <s v="[DIM_Article].[Ar_NPR_LIB].&amp;[Farines de légumes]" c="Farines de légumes"/>
        <s v="[DIM_Article].[Ar_NPR_LIB].&amp;[Farines, gruaux, semoules et agglomérés de céréales]" c="Farines, gruaux, semoules et agglomérés de céréales"/>
        <s v="[DIM_Article].[Ar_NPR_LIB].&amp;[Fromage]" c="Fromage"/>
        <s v="[DIM_Article].[Ar_NPR_LIB].&amp;[Fruits frais ou secs, congelés ou en saumure]" c="Fruits frais ou secs, congelés ou en saumure"/>
        <s v="[DIM_Article].[Ar_NPR_LIB].&amp;[Fruits rouges (fraises, framboises, myrtilles....)]" c="Fruits rouges (fraises, framboises, myrtilles....)"/>
        <s v="[DIM_Article].[Ar_NPR_LIB].&amp;[Grains de céréales sauf du riz, autrement travaillés]" c="Grains de céréales sauf du riz, autrement travaillés"/>
        <s v="[DIM_Article].[Ar_NPR_LIB].&amp;[Jus de fruits et de légumes]" c="Jus de fruits et de légumes"/>
        <s v="[DIM_Article].[Ar_NPR_LIB].&amp;[Lait et produits de la laiterie autres que le beurre et le fromage]" c="Lait et produits de la laiterie autres que le beurre et le fromage"/>
        <s v="[DIM_Article].[Ar_NPR_LIB].&amp;[Légumes à cosse secs]" c="Légumes à cosse secs"/>
        <s v="[DIM_Article].[Ar_NPR_LIB].&amp;[Légumes et plantes potagers desséchés]" c="Légumes et plantes potagers desséchés"/>
        <s v="[DIM_Article].[Ar_NPR_LIB].&amp;[Légumes frais, congelés ou en saumure]" c="Légumes frais, congelés ou en saumure"/>
        <s v="[DIM_Article].[Ar_NPR_LIB].&amp;[Mais]" c="Mais"/>
        <s v="[DIM_Article].[Ar_NPR_LIB].&amp;[Margarines et matiéres grasses (alimentation)]" c="Margarines et matiéres grasses (alimentation)"/>
        <s v="[DIM_Article].[Ar_NPR_LIB].&amp;[Miel]" c="Miel"/>
        <s v="[DIM_Article].[Ar_NPR_LIB].&amp;[Oeufs]" c="Oeufs"/>
        <s v="[DIM_Article].[Ar_NPR_LIB].&amp;[Pastèques et melons]" c="Pastèques et melons"/>
        <s v="[DIM_Article].[Ar_NPR_LIB].&amp;[Patisseries et préparations à base de céréales]" c="Patisseries et préparations à base de céréales"/>
        <s v="[DIM_Article].[Ar_NPR_LIB].&amp;[Poissons frais, salés, séchés ou fumés]" c="Poissons frais, salés, séchés ou fumés"/>
        <s v="[DIM_Article].[Ar_NPR_LIB].&amp;[Poissons vivants]" c="Poissons vivants"/>
        <s v="[DIM_Article].[Ar_NPR_LIB].&amp;[Pommes de terre]" c="Pommes de terre"/>
        <s v="[DIM_Article].[Ar_NPR_LIB].&amp;[Préparations à base de sucre (alimentation)]" c="Préparations à base de sucre (alimentation)"/>
        <s v="[DIM_Article].[Ar_NPR_LIB].&amp;[Préparations alimentaires diverses]" c="Préparations alimentaires diverses"/>
        <s v="[DIM_Article].[Ar_NPR_LIB].&amp;[Préparations et conserves de poissons et crustacés]" c="Préparations et conserves de poissons et crustacés"/>
        <s v="[DIM_Article].[Ar_NPR_LIB].&amp;[Préparations et conserves de viandes et abats]" c="Préparations et conserves de viandes et abats"/>
        <s v="[DIM_Article].[Ar_NPR_LIB].&amp;[Préparations lactées pour enfants]" c="Préparations lactées pour enfants"/>
        <s v="[DIM_Article].[Ar_NPR_LIB].&amp;[Préparations pour l'alimentation des animaux.]" c="Préparations pour l'alimentation des animaux."/>
        <s v="[DIM_Article].[Ar_NPR_LIB].&amp;[Raisins frais ou secs]" c="Raisins frais ou secs"/>
        <s v="[DIM_Article].[Ar_NPR_LIB].&amp;[Riz]" c="Riz"/>
        <s v="[DIM_Article].[Ar_NPR_LIB].&amp;[Sucre brut ou raffiné]" c="Sucre brut ou raffiné"/>
        <s v="[DIM_Article].[Ar_NPR_LIB].&amp;[Tabacs]" c="Tabacs"/>
        <s v="[DIM_Article].[Ar_NPR_LIB].&amp;[Thé]" c="Thé"/>
        <s v="[DIM_Article].[Ar_NPR_LIB].&amp;[Tomates fraîches]" c="Tomates fraîches"/>
        <s v="[DIM_Article].[Ar_NPR_LIB].&amp;[Tourteaux et autres résidus des industries alimentaires]" c="Tourteaux et autres résidus des industries alimentaires"/>
        <s v="[DIM_Article].[Ar_NPR_LIB].&amp;[Viandes et abats comestibles]" c="Viandes et abats comestibles"/>
      </sharedItems>
    </cacheField>
    <cacheField name="[DIM_DateEnregistrement].[Enregistrement_Mois].[Enregistrement_Mois]" caption="Enregistrement_Mois" numFmtId="0" hierarchy="96" level="1">
      <sharedItems containsSemiMixedTypes="0" containsString="0"/>
    </cacheField>
  </cacheFields>
  <cacheHierarchies count="23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Decade De Annee]" caption="Decade De Annee" attribute="1" defaultMemberUniqueName="[DIM_DateEnregistrement].[Decade De Annee].[All]" allUniqueName="[DIM_DateEnregistrement].[Decade De Annee].[All]" dimensionUniqueName="[DIM_DateEnregistrement]" displayFolder="" count="0" unbalanced="0"/>
    <cacheHierarchy uniqueName="[DIM_DateEnregistrement].[Decade De Mois]" caption="Decade De Mois" attribute="1" defaultMemberUniqueName="[DIM_DateEnregistrement].[Decade De Mois].[All]" allUniqueName="[DIM_DateEnregistrement].[Decade De Mois].[All]" dimensionUniqueName="[DIM_DateEnregistr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_Région_12]" caption="Opérateur_Région_12" defaultMemberUniqueName="[DIM_Operateur].[Opérateur_Région_12].[All]" allUniqueName="[DIM_Operateur].[Opérateur_Région_12].[All]" dimensionUniqueName="[DIM_Operateur]" displayFolder="" count="0" unbalanced="0"/>
    <cacheHierarchy uniqueName="[DIM_Operateur].[Opérateur_Région_16]" caption="Opérateur_Région_16" defaultMemberUniqueName="[DIM_Operateur].[Opérateur_Région_16].[All]" allUniqueName="[DIM_Operateur].[Opérateur_Région_16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Operateur].[REGION ID 12]" caption="REGION ID 12" attribute="1" defaultMemberUniqueName="[DIM_Operateur].[REGION ID 12].[All]" allUniqueName="[DIM_Operateur].[REGION ID 12].[All]" dimensionUniqueName="[DIM_Operateur]" displayFolder="" count="0" unbalanced="0"/>
    <cacheHierarchy uniqueName="[DIM_Operateur].[REGION LIB 12]" caption="REGION LIB 12" attribute="1" defaultMemberUniqueName="[DIM_Operateur].[REGION LIB 12].[All]" allUniqueName="[DIM_Operateur].[REGION LIB 12].[All]" dimensionUniqueName="[DIM_Operateur]" displayFolder="" count="0" unbalanced="0"/>
    <cacheHierarchy uniqueName="[DIM_Operateur].[Source]" caption="Source" attribute="1" defaultMemberUniqueName="[DIM_Operateur].[Source].[All]" allUniqueName="[DIM_Operateur].[Sourc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count="0" oneField="1">
      <fieldsUsage count="1">
        <fieldUsage x="2"/>
      </fieldsUsage>
    </cacheHierarchy>
    <cacheHierarchy uniqueName="[Measures].[C_ValeurStatistique_M]" caption="C_ValeurStatistique_M" measure="1" displayFolder="" measureGroup="TF_StatCommerceExterieur" count="0"/>
    <cacheHierarchy uniqueName="[Measures].[D_ValeurStatistique_M]" caption="D_ValeurStatistique_M" measure="1" displayFolder="" count="0"/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TotalesStatistique_M]" caption="C_ValeurTotalesStatistique_M" measure="1" displayFolder="" count="0"/>
    <cacheHierarchy uniqueName="[Measures].[D_ValeurTotalesStatistique_M]" caption="D_ValeurTotalesStatistique_M" measure="1" displayFolder="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8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1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0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0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1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1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6.xml"/></Relationships>
</file>

<file path=xl/pivotTables/_rels/pivotTable1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4.xml"/></Relationships>
</file>

<file path=xl/pivotTables/_rels/pivotTable1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7.xml"/></Relationships>
</file>

<file path=xl/pivotTables/_rels/pivotTable2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_rels/pivotTable2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5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9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7000000}" name="Tableau croisé dynamique6" cacheId="3368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BB6:BF75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s="1"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67">
    <i>
      <x/>
    </i>
    <i r="1">
      <x v="64"/>
    </i>
    <i r="1">
      <x v="63"/>
    </i>
    <i r="1">
      <x v="42"/>
    </i>
    <i r="1">
      <x v="53"/>
    </i>
    <i r="1">
      <x v="4"/>
    </i>
    <i r="1">
      <x v="18"/>
    </i>
    <i r="1">
      <x v="37"/>
    </i>
    <i r="1">
      <x v="12"/>
    </i>
    <i r="1">
      <x v="36"/>
    </i>
    <i r="1">
      <x v="14"/>
    </i>
    <i r="1">
      <x v="28"/>
    </i>
    <i r="1">
      <x v="7"/>
    </i>
    <i r="1">
      <x v="48"/>
    </i>
    <i r="1">
      <x v="49"/>
    </i>
    <i r="1">
      <x v="51"/>
    </i>
    <i r="1">
      <x v="27"/>
    </i>
    <i r="1">
      <x v="62"/>
    </i>
    <i r="1">
      <x v="38"/>
    </i>
    <i r="1">
      <x v="50"/>
    </i>
    <i r="1">
      <x v="40"/>
    </i>
    <i r="1">
      <x v="34"/>
    </i>
    <i r="1">
      <x v="61"/>
    </i>
    <i r="1">
      <x v="8"/>
    </i>
    <i r="1">
      <x v="52"/>
    </i>
    <i r="1">
      <x v="57"/>
    </i>
    <i r="1">
      <x v="45"/>
    </i>
    <i r="1">
      <x v="35"/>
    </i>
    <i r="1">
      <x v="25"/>
    </i>
    <i r="1">
      <x v="54"/>
    </i>
    <i r="1">
      <x v="44"/>
    </i>
    <i r="1">
      <x v="19"/>
    </i>
    <i r="1">
      <x v="33"/>
    </i>
    <i r="1">
      <x v="56"/>
    </i>
    <i r="1">
      <x v="3"/>
    </i>
    <i r="1">
      <x v="31"/>
    </i>
    <i r="1">
      <x v="24"/>
    </i>
    <i r="1">
      <x v="21"/>
    </i>
    <i r="1">
      <x v="11"/>
    </i>
    <i r="1">
      <x v="26"/>
    </i>
    <i r="1">
      <x v="2"/>
    </i>
    <i r="1">
      <x v="13"/>
    </i>
    <i r="1">
      <x v="30"/>
    </i>
    <i r="1">
      <x v="46"/>
    </i>
    <i r="1">
      <x v="15"/>
    </i>
    <i r="1">
      <x v="6"/>
    </i>
    <i r="1">
      <x v="58"/>
    </i>
    <i r="1">
      <x v="39"/>
    </i>
    <i r="1">
      <x v="1"/>
    </i>
    <i r="1">
      <x v="20"/>
    </i>
    <i r="1">
      <x v="29"/>
    </i>
    <i r="1">
      <x v="43"/>
    </i>
    <i r="1">
      <x v="16"/>
    </i>
    <i r="1">
      <x v="41"/>
    </i>
    <i r="1">
      <x v="32"/>
    </i>
    <i r="1">
      <x v="10"/>
    </i>
    <i r="1">
      <x v="9"/>
    </i>
    <i r="1">
      <x v="59"/>
    </i>
    <i r="1">
      <x v="17"/>
    </i>
    <i r="1">
      <x v="55"/>
    </i>
    <i r="1">
      <x v="23"/>
    </i>
    <i r="1">
      <x v="5"/>
    </i>
    <i r="1">
      <x v="22"/>
    </i>
    <i r="1">
      <x/>
    </i>
    <i r="1">
      <x v="47"/>
    </i>
    <i r="1">
      <x v="60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75" name="[Dim_StatutArret].[Statut_Arret].&amp;[Oui]" cap="Oui"/>
    <pageField fld="1" hier="110" name="[DIM_FluxG].[FG_FluxG_Agrege_LIB].&amp;[EXPORTATIONS  FAB]" cap="EXPORTATIONS  FAB"/>
    <pageField fld="7" hier="96" name="[DIM_DateEnregistrement].[Enregistrement_Mois].[All]" cap="All"/>
  </pageFields>
  <dataFields count="2">
    <dataField fld="5" baseField="0" baseItem="0"/>
    <dataField fld="2" baseField="0" baseItem="0" numFmtId="170"/>
  </dataFields>
  <formats count="5">
    <format dxfId="4">
      <pivotArea type="all" dataOnly="0" outline="0" fieldPosition="0"/>
    </format>
    <format dxfId="3">
      <pivotArea field="0" type="button" dataOnly="0" labelOnly="1" outline="0" axis="axisCol" fieldPosition="0"/>
    </format>
    <format dxfId="2">
      <pivotArea type="topRight" dataOnly="0" labelOnly="1" outline="0" fieldPosition="0"/>
    </format>
    <format dxfId="1">
      <pivotArea dataOnly="0" labelOnly="1" fieldPosition="0">
        <references count="1">
          <reference field="0" count="0"/>
        </references>
      </pivotArea>
    </format>
    <format dxfId="0">
      <pivotArea outline="0" collapsedLevelsAreSubtotals="1" fieldPosition="0"/>
    </format>
  </formats>
  <pivotHierarchies count="23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3" level="1">
        <member name="[DIM_DateEnregistrement].[Enregistrement_Mois].&amp;[01]"/>
        <member name="[DIM_DateEnregistrement].[Enregistrement_Mois].&amp;[02]"/>
        <member name="[DIM_DateEnregistrement].[Enregistrement_Mois].&amp;[03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3000000}" name="Tableau croisé dynamique16" cacheId="3338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CR6:CV94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8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86">
    <i>
      <x/>
    </i>
    <i r="1">
      <x v="41"/>
    </i>
    <i r="1">
      <x v="31"/>
    </i>
    <i r="1">
      <x v="57"/>
    </i>
    <i r="1">
      <x v="48"/>
    </i>
    <i r="1">
      <x v="3"/>
    </i>
    <i r="1">
      <x v="25"/>
    </i>
    <i r="1">
      <x/>
    </i>
    <i r="1">
      <x v="22"/>
    </i>
    <i r="1">
      <x v="10"/>
    </i>
    <i r="1">
      <x v="60"/>
    </i>
    <i r="1">
      <x v="2"/>
    </i>
    <i r="1">
      <x v="80"/>
    </i>
    <i r="1">
      <x v="14"/>
    </i>
    <i r="1">
      <x v="32"/>
    </i>
    <i r="1">
      <x v="82"/>
    </i>
    <i r="1">
      <x v="74"/>
    </i>
    <i r="1">
      <x v="56"/>
    </i>
    <i r="1">
      <x v="47"/>
    </i>
    <i r="1">
      <x v="63"/>
    </i>
    <i r="1">
      <x v="24"/>
    </i>
    <i r="1">
      <x v="9"/>
    </i>
    <i r="1">
      <x v="18"/>
    </i>
    <i r="1">
      <x v="19"/>
    </i>
    <i r="1">
      <x v="6"/>
    </i>
    <i r="1">
      <x v="76"/>
    </i>
    <i r="1">
      <x v="81"/>
    </i>
    <i r="1">
      <x v="11"/>
    </i>
    <i r="1">
      <x v="30"/>
    </i>
    <i r="1">
      <x v="51"/>
    </i>
    <i r="1">
      <x v="7"/>
    </i>
    <i r="1">
      <x v="38"/>
    </i>
    <i r="1">
      <x v="12"/>
    </i>
    <i r="1">
      <x v="37"/>
    </i>
    <i r="1">
      <x v="62"/>
    </i>
    <i r="1">
      <x v="59"/>
    </i>
    <i r="1">
      <x v="40"/>
    </i>
    <i r="1">
      <x v="79"/>
    </i>
    <i r="1">
      <x v="23"/>
    </i>
    <i r="1">
      <x v="69"/>
    </i>
    <i r="1">
      <x v="65"/>
    </i>
    <i r="1">
      <x v="15"/>
    </i>
    <i r="1">
      <x v="83"/>
    </i>
    <i r="1">
      <x v="70"/>
    </i>
    <i r="1">
      <x v="35"/>
    </i>
    <i r="1">
      <x v="78"/>
    </i>
    <i r="1">
      <x v="34"/>
    </i>
    <i r="1">
      <x v="4"/>
    </i>
    <i r="1">
      <x v="58"/>
    </i>
    <i r="1">
      <x v="67"/>
    </i>
    <i r="1">
      <x v="43"/>
    </i>
    <i r="1">
      <x v="77"/>
    </i>
    <i r="1">
      <x v="28"/>
    </i>
    <i r="1">
      <x v="21"/>
    </i>
    <i r="1">
      <x v="75"/>
    </i>
    <i r="1">
      <x v="36"/>
    </i>
    <i r="1">
      <x v="71"/>
    </i>
    <i r="1">
      <x v="49"/>
    </i>
    <i r="1">
      <x v="72"/>
    </i>
    <i r="1">
      <x v="20"/>
    </i>
    <i r="1">
      <x v="52"/>
    </i>
    <i r="1">
      <x v="13"/>
    </i>
    <i r="1">
      <x v="44"/>
    </i>
    <i r="1">
      <x v="54"/>
    </i>
    <i r="1">
      <x v="29"/>
    </i>
    <i r="1">
      <x v="33"/>
    </i>
    <i r="1">
      <x v="73"/>
    </i>
    <i r="1">
      <x v="27"/>
    </i>
    <i r="1">
      <x v="68"/>
    </i>
    <i r="1">
      <x v="46"/>
    </i>
    <i r="1">
      <x v="5"/>
    </i>
    <i r="1">
      <x v="17"/>
    </i>
    <i r="1">
      <x v="39"/>
    </i>
    <i r="1">
      <x v="53"/>
    </i>
    <i r="1">
      <x v="42"/>
    </i>
    <i r="1">
      <x v="26"/>
    </i>
    <i r="1">
      <x v="61"/>
    </i>
    <i r="1">
      <x v="55"/>
    </i>
    <i r="1">
      <x v="1"/>
    </i>
    <i r="1">
      <x v="16"/>
    </i>
    <i r="1">
      <x v="64"/>
    </i>
    <i r="1">
      <x v="8"/>
    </i>
    <i r="1">
      <x v="45"/>
    </i>
    <i r="1">
      <x v="50"/>
    </i>
    <i r="1">
      <x v="66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75" name="[Dim_StatutArret].[Statut_Arret].&amp;[Oui]" cap="Oui"/>
    <pageField fld="1" hier="110" name="[DIM_FluxG].[FG_FluxG_Agrege_LIB].&amp;[IMPORTATIONS  CAF]" cap="IMPORTATIONS  CAF"/>
    <pageField fld="7" hier="96" name="[DIM_DateEnregistrement].[Enregistrement_Mois].[All]" cap="All"/>
  </pageFields>
  <dataFields count="2">
    <dataField fld="5" baseField="0" baseItem="0"/>
    <dataField fld="2" baseField="0" baseItem="0" numFmtId="170"/>
  </dataFields>
  <formats count="5">
    <format dxfId="49">
      <pivotArea type="all" dataOnly="0" outline="0" fieldPosition="0"/>
    </format>
    <format dxfId="48">
      <pivotArea field="0" type="button" dataOnly="0" labelOnly="1" outline="0" axis="axisCol" fieldPosition="0"/>
    </format>
    <format dxfId="47">
      <pivotArea type="topRight" dataOnly="0" labelOnly="1" outline="0" fieldPosition="0"/>
    </format>
    <format dxfId="46">
      <pivotArea dataOnly="0" labelOnly="1" fieldPosition="0">
        <references count="1">
          <reference field="0" count="0"/>
        </references>
      </pivotArea>
    </format>
    <format dxfId="45">
      <pivotArea outline="0" collapsedLevelsAreSubtotals="1" fieldPosition="0"/>
    </format>
  </formats>
  <pivotHierarchies count="23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3" level="1">
        <member name="[DIM_DateEnregistrement].[Enregistrement_Mois].&amp;[01]"/>
        <member name="[DIM_DateEnregistrement].[Enregistrement_Mois].&amp;[02]"/>
        <member name="[DIM_DateEnregistrement].[Enregistrement_Mois].&amp;[03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DIM_FluxG].[FG_FluxG_Agrege_LIB].&amp;[IMPORTATIONS  CAF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13000000}" name="Tableau croisé dynamique19" cacheId="3347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BY6:CC18" firstHeaderRow="1" firstDataRow="3" firstDataCol="1" rowPageCount="4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s="1"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dataField="1" subtotalTop="0" showAll="0" defaultSubtotal="0"/>
    <pivotField axis="axisPage" allDrilled="1" showAll="0" sortType="descending" defaultAttributeDrillState="1">
      <items count="1"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1">
    <field x="4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4">
    <pageField fld="3" hier="175" name="[Dim_StatutArret].[Statut_Arret].&amp;[Oui]" cap="Oui"/>
    <pageField fld="1" hier="110" name="[DIM_FluxG].[FG_FluxG_Agrege_LIB].&amp;[EXPORTATIONS  FAB]" cap="EXPORTATIONS  FAB"/>
    <pageField fld="7" hier="96" name="[DIM_DateEnregistrement].[Enregistrement_Mois].[All]" cap="All"/>
    <pageField fld="6" hier="37" name="[DIM_Article].[Ar_NPR_LIB].[All]" cap="All"/>
  </pageFields>
  <dataFields count="2">
    <dataField fld="5" baseField="0" baseItem="0"/>
    <dataField fld="2" baseField="0" baseItem="0" numFmtId="170"/>
  </dataFields>
  <formats count="5">
    <format dxfId="54">
      <pivotArea type="all" dataOnly="0" outline="0" fieldPosition="0"/>
    </format>
    <format dxfId="53">
      <pivotArea field="0" type="button" dataOnly="0" labelOnly="1" outline="0" axis="axisCol" fieldPosition="0"/>
    </format>
    <format dxfId="52">
      <pivotArea type="topRight" dataOnly="0" labelOnly="1" outline="0" fieldPosition="0"/>
    </format>
    <format dxfId="51">
      <pivotArea dataOnly="0" labelOnly="1" fieldPosition="0">
        <references count="1">
          <reference field="0" count="0"/>
        </references>
      </pivotArea>
    </format>
    <format dxfId="50">
      <pivotArea outline="0" collapsedLevelsAreSubtotals="1" fieldPosition="0"/>
    </format>
  </formats>
  <pivotHierarchies count="23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3" level="1">
        <member name="[DIM_DateEnregistrement].[Enregistrement_Mois].&amp;[01]"/>
        <member name="[DIM_DateEnregistrement].[Enregistrement_Mois].&amp;[02]"/>
        <member name="[DIM_DateEnregistrement].[Enregistrement_Mois].&amp;[03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1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A000000}" name="Tableau croisé dynamique18" cacheId="3344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CI6:CM64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56">
    <i>
      <x/>
    </i>
    <i r="1">
      <x v="8"/>
    </i>
    <i r="1">
      <x v="52"/>
    </i>
    <i r="1">
      <x v="30"/>
    </i>
    <i r="1">
      <x v="22"/>
    </i>
    <i r="1">
      <x v="48"/>
    </i>
    <i r="1">
      <x v="2"/>
    </i>
    <i r="1">
      <x v="14"/>
    </i>
    <i r="1">
      <x v="10"/>
    </i>
    <i r="1">
      <x v="34"/>
    </i>
    <i r="1">
      <x v="41"/>
    </i>
    <i r="1">
      <x v="49"/>
    </i>
    <i r="1">
      <x v="50"/>
    </i>
    <i r="1">
      <x v="21"/>
    </i>
    <i r="1">
      <x v="36"/>
    </i>
    <i r="1">
      <x v="13"/>
    </i>
    <i r="1">
      <x v="9"/>
    </i>
    <i r="1">
      <x v="27"/>
    </i>
    <i r="1">
      <x v="26"/>
    </i>
    <i r="1">
      <x v="45"/>
    </i>
    <i r="1">
      <x v="6"/>
    </i>
    <i r="1">
      <x v="16"/>
    </i>
    <i r="1">
      <x v="7"/>
    </i>
    <i r="1">
      <x v="37"/>
    </i>
    <i r="1">
      <x v="12"/>
    </i>
    <i r="1">
      <x v="29"/>
    </i>
    <i r="1">
      <x v="39"/>
    </i>
    <i r="1">
      <x v="42"/>
    </i>
    <i r="1">
      <x v="15"/>
    </i>
    <i r="1">
      <x v="47"/>
    </i>
    <i r="1">
      <x v="44"/>
    </i>
    <i r="1">
      <x v="31"/>
    </i>
    <i r="1">
      <x v="11"/>
    </i>
    <i r="1">
      <x v="40"/>
    </i>
    <i r="1">
      <x v="4"/>
    </i>
    <i r="1">
      <x v="53"/>
    </i>
    <i r="1">
      <x v="46"/>
    </i>
    <i r="1">
      <x v="43"/>
    </i>
    <i r="1">
      <x v="17"/>
    </i>
    <i r="1">
      <x v="25"/>
    </i>
    <i r="1">
      <x v="5"/>
    </i>
    <i r="1">
      <x v="32"/>
    </i>
    <i r="1">
      <x v="1"/>
    </i>
    <i r="1">
      <x v="33"/>
    </i>
    <i r="1">
      <x v="3"/>
    </i>
    <i r="1">
      <x v="24"/>
    </i>
    <i r="1">
      <x v="19"/>
    </i>
    <i r="1">
      <x v="28"/>
    </i>
    <i r="1">
      <x v="20"/>
    </i>
    <i r="1">
      <x v="23"/>
    </i>
    <i r="1">
      <x v="18"/>
    </i>
    <i r="1">
      <x v="38"/>
    </i>
    <i r="1">
      <x v="35"/>
    </i>
    <i r="1">
      <x/>
    </i>
    <i r="1">
      <x v="51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75" name="[Dim_StatutArret].[Statut_Arret].&amp;[Oui]" cap="Oui"/>
    <pageField fld="1" hier="110" name="[DIM_FluxG].[FG_FluxG_Agrege_LIB].&amp;[IMPORTATIONS  CAF]" cap="IMPORTATIONS  CAF"/>
    <pageField fld="7" hier="96" name="[DIM_DateEnregistrement].[Enregistrement_Mois].[All]" cap="All"/>
  </pageFields>
  <dataFields count="2">
    <dataField fld="5" baseField="0" baseItem="0"/>
    <dataField fld="2" baseField="0" baseItem="0" numFmtId="170"/>
  </dataFields>
  <formats count="5">
    <format dxfId="59">
      <pivotArea type="all" dataOnly="0" outline="0" fieldPosition="0"/>
    </format>
    <format dxfId="58">
      <pivotArea field="0" type="button" dataOnly="0" labelOnly="1" outline="0" axis="axisCol" fieldPosition="0"/>
    </format>
    <format dxfId="57">
      <pivotArea type="topRight" dataOnly="0" labelOnly="1" outline="0" fieldPosition="0"/>
    </format>
    <format dxfId="56">
      <pivotArea dataOnly="0" labelOnly="1" fieldPosition="0">
        <references count="1">
          <reference field="0" count="0"/>
        </references>
      </pivotArea>
    </format>
    <format dxfId="55">
      <pivotArea outline="0" collapsedLevelsAreSubtotals="1" fieldPosition="0"/>
    </format>
  </formats>
  <pivotHierarchies count="23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3" level="1">
        <member name="[DIM_DateEnregistrement].[Enregistrement_Mois].&amp;[01]"/>
        <member name="[DIM_DateEnregistrement].[Enregistrement_Mois].&amp;[02]"/>
        <member name="[DIM_DateEnregistrement].[Enregistrement_Mois].&amp;[03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DIM_FluxG].[FG_FluxG_Agrege_LIB].&amp;[IMPORTATIONS  CAF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11000000}" name="Tableau croisé dynamique8" cacheId="3374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BR6:BV84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s="1"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76">
    <i>
      <x/>
    </i>
    <i r="1">
      <x v="28"/>
    </i>
    <i r="1">
      <x v="57"/>
    </i>
    <i r="1">
      <x v="6"/>
    </i>
    <i r="1">
      <x v="16"/>
    </i>
    <i r="1">
      <x v="3"/>
    </i>
    <i r="1">
      <x v="21"/>
    </i>
    <i r="1">
      <x v="50"/>
    </i>
    <i r="1">
      <x v="68"/>
    </i>
    <i r="1">
      <x v="73"/>
    </i>
    <i r="1">
      <x v="62"/>
    </i>
    <i r="1">
      <x v="63"/>
    </i>
    <i r="1">
      <x v="51"/>
    </i>
    <i r="1">
      <x v="4"/>
    </i>
    <i r="1">
      <x v="32"/>
    </i>
    <i r="1">
      <x v="19"/>
    </i>
    <i r="1">
      <x v="70"/>
    </i>
    <i r="1">
      <x v="41"/>
    </i>
    <i r="1">
      <x v="33"/>
    </i>
    <i r="1">
      <x v="35"/>
    </i>
    <i r="1">
      <x v="43"/>
    </i>
    <i r="1">
      <x v="12"/>
    </i>
    <i r="1">
      <x v="58"/>
    </i>
    <i r="1">
      <x v="53"/>
    </i>
    <i r="1">
      <x v="52"/>
    </i>
    <i r="1">
      <x v="14"/>
    </i>
    <i r="1">
      <x v="66"/>
    </i>
    <i r="1">
      <x v="1"/>
    </i>
    <i r="1">
      <x v="61"/>
    </i>
    <i r="1">
      <x v="11"/>
    </i>
    <i r="1">
      <x v="31"/>
    </i>
    <i r="1">
      <x v="65"/>
    </i>
    <i r="1">
      <x v="10"/>
    </i>
    <i r="1">
      <x v="49"/>
    </i>
    <i r="1">
      <x v="34"/>
    </i>
    <i r="1">
      <x v="9"/>
    </i>
    <i r="1">
      <x v="45"/>
    </i>
    <i r="1">
      <x v="46"/>
    </i>
    <i r="1">
      <x v="39"/>
    </i>
    <i r="1">
      <x v="7"/>
    </i>
    <i r="1">
      <x v="27"/>
    </i>
    <i r="1">
      <x v="24"/>
    </i>
    <i r="1">
      <x v="40"/>
    </i>
    <i r="1">
      <x v="47"/>
    </i>
    <i r="1">
      <x v="38"/>
    </i>
    <i r="1">
      <x v="44"/>
    </i>
    <i r="1">
      <x v="60"/>
    </i>
    <i r="1">
      <x v="13"/>
    </i>
    <i r="1">
      <x v="36"/>
    </i>
    <i r="1">
      <x v="71"/>
    </i>
    <i r="1">
      <x v="59"/>
    </i>
    <i r="1">
      <x v="42"/>
    </i>
    <i r="1">
      <x v="15"/>
    </i>
    <i r="1">
      <x v="56"/>
    </i>
    <i r="1">
      <x v="26"/>
    </i>
    <i r="1">
      <x v="20"/>
    </i>
    <i r="1">
      <x v="29"/>
    </i>
    <i r="1">
      <x v="5"/>
    </i>
    <i r="1">
      <x v="17"/>
    </i>
    <i r="1">
      <x v="25"/>
    </i>
    <i r="1">
      <x v="67"/>
    </i>
    <i r="1">
      <x v="23"/>
    </i>
    <i r="1">
      <x v="64"/>
    </i>
    <i r="1">
      <x v="72"/>
    </i>
    <i r="1">
      <x v="22"/>
    </i>
    <i r="1">
      <x v="55"/>
    </i>
    <i r="1">
      <x v="18"/>
    </i>
    <i r="1">
      <x v="8"/>
    </i>
    <i r="1">
      <x v="54"/>
    </i>
    <i r="1">
      <x v="69"/>
    </i>
    <i r="1">
      <x v="2"/>
    </i>
    <i r="1">
      <x v="48"/>
    </i>
    <i r="1">
      <x/>
    </i>
    <i r="1">
      <x v="37"/>
    </i>
    <i r="1">
      <x v="30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75" name="[Dim_StatutArret].[Statut_Arret].&amp;[Oui]" cap="Oui"/>
    <pageField fld="1" hier="110" name="[DIM_FluxG].[FG_FluxG_Agrege_LIB].&amp;[EXPORTATIONS  FAB]" cap="EXPORTATIONS  FAB"/>
    <pageField fld="7" hier="96" name="[DIM_DateEnregistrement].[Enregistrement_Mois].[All]" cap="All"/>
  </pageFields>
  <dataFields count="2">
    <dataField fld="5" baseField="0" baseItem="0"/>
    <dataField fld="2" baseField="0" baseItem="0" numFmtId="170"/>
  </dataFields>
  <formats count="5">
    <format dxfId="64">
      <pivotArea type="all" dataOnly="0" outline="0" fieldPosition="0"/>
    </format>
    <format dxfId="63">
      <pivotArea field="0" type="button" dataOnly="0" labelOnly="1" outline="0" axis="axisCol" fieldPosition="0"/>
    </format>
    <format dxfId="62">
      <pivotArea type="topRight" dataOnly="0" labelOnly="1" outline="0" fieldPosition="0"/>
    </format>
    <format dxfId="61">
      <pivotArea dataOnly="0" labelOnly="1" fieldPosition="0">
        <references count="1">
          <reference field="0" count="0"/>
        </references>
      </pivotArea>
    </format>
    <format dxfId="60">
      <pivotArea outline="0" collapsedLevelsAreSubtotals="1" fieldPosition="0"/>
    </format>
  </formats>
  <pivotHierarchies count="23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3" level="1">
        <member name="[DIM_DateEnregistrement].[Enregistrement_Mois].&amp;[01]"/>
        <member name="[DIM_DateEnregistrement].[Enregistrement_Mois].&amp;[02]"/>
        <member name="[DIM_DateEnregistrement].[Enregistrement_Mois].&amp;[03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F000000}" name="Tableau croisé dynamique12" cacheId="3326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DX6:EB23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15">
    <i>
      <x/>
    </i>
    <i r="1">
      <x v="11"/>
    </i>
    <i r="1">
      <x v="3"/>
    </i>
    <i r="1">
      <x v="4"/>
    </i>
    <i r="1">
      <x v="2"/>
    </i>
    <i r="1">
      <x v="10"/>
    </i>
    <i r="1">
      <x v="1"/>
    </i>
    <i r="1">
      <x v="6"/>
    </i>
    <i r="1">
      <x/>
    </i>
    <i r="1">
      <x v="12"/>
    </i>
    <i r="1">
      <x v="5"/>
    </i>
    <i r="1">
      <x v="9"/>
    </i>
    <i r="1">
      <x v="8"/>
    </i>
    <i r="1">
      <x v="7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75" name="[Dim_StatutArret].[Statut_Arret].&amp;[Oui]" cap="Oui"/>
    <pageField fld="1" hier="110" name="[DIM_FluxG].[FG_FluxG_Agrege_LIB].&amp;[IMPORTATIONS  CAF]" cap="IMPORTATIONS  CAF"/>
    <pageField fld="7" hier="96" name="[DIM_DateEnregistrement].[Enregistrement_Mois].[All]" cap="All"/>
  </pageFields>
  <dataFields count="2">
    <dataField fld="5" baseField="0" baseItem="0"/>
    <dataField fld="2" baseField="0" baseItem="0" numFmtId="170"/>
  </dataFields>
  <formats count="5">
    <format dxfId="69">
      <pivotArea type="all" dataOnly="0" outline="0" fieldPosition="0"/>
    </format>
    <format dxfId="68">
      <pivotArea field="0" type="button" dataOnly="0" labelOnly="1" outline="0" axis="axisCol" fieldPosition="0"/>
    </format>
    <format dxfId="67">
      <pivotArea type="topRight" dataOnly="0" labelOnly="1" outline="0" fieldPosition="0"/>
    </format>
    <format dxfId="66">
      <pivotArea dataOnly="0" labelOnly="1" fieldPosition="0">
        <references count="1">
          <reference field="0" count="0"/>
        </references>
      </pivotArea>
    </format>
    <format dxfId="65">
      <pivotArea outline="0" collapsedLevelsAreSubtotals="1" fieldPosition="0"/>
    </format>
  </formats>
  <pivotHierarchies count="23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3" level="1">
        <member name="[DIM_DateEnregistrement].[Enregistrement_Mois].&amp;[01]"/>
        <member name="[DIM_DateEnregistrement].[Enregistrement_Mois].&amp;[02]"/>
        <member name="[DIM_DateEnregistrement].[Enregistrement_Mois].&amp;[03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DIM_FluxG].[FG_FluxG_Agrege_LIB].&amp;[IMPORTATIONS  CAF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2000000}" name="Tableau croisé dynamique14" cacheId="3332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DH6:DL11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2">
        <item x="0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3">
    <i>
      <x/>
    </i>
    <i r="1">
      <x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75" name="[Dim_StatutArret].[Statut_Arret].&amp;[Oui]" cap="Oui"/>
    <pageField fld="1" hier="110" name="[DIM_FluxG].[FG_FluxG_Agrege_LIB].&amp;[IMPORTATIONS  CAF]" cap="IMPORTATIONS  CAF"/>
    <pageField fld="7" hier="96" name="[DIM_DateEnregistrement].[Enregistrement_Mois].[All]" cap="All"/>
  </pageFields>
  <dataFields count="2">
    <dataField fld="5" baseField="0" baseItem="0"/>
    <dataField fld="2" baseField="0" baseItem="0" numFmtId="170"/>
  </dataFields>
  <formats count="5">
    <format dxfId="74">
      <pivotArea type="all" dataOnly="0" outline="0" fieldPosition="0"/>
    </format>
    <format dxfId="73">
      <pivotArea field="0" type="button" dataOnly="0" labelOnly="1" outline="0" axis="axisCol" fieldPosition="0"/>
    </format>
    <format dxfId="72">
      <pivotArea type="topRight" dataOnly="0" labelOnly="1" outline="0" fieldPosition="0"/>
    </format>
    <format dxfId="71">
      <pivotArea dataOnly="0" labelOnly="1" fieldPosition="0">
        <references count="1">
          <reference field="0" count="0"/>
        </references>
      </pivotArea>
    </format>
    <format dxfId="70">
      <pivotArea outline="0" collapsedLevelsAreSubtotals="1" fieldPosition="0"/>
    </format>
  </formats>
  <pivotHierarchies count="23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3" level="1">
        <member name="[DIM_DateEnregistrement].[Enregistrement_Mois].&amp;[01]"/>
        <member name="[DIM_DateEnregistrement].[Enregistrement_Mois].&amp;[02]"/>
        <member name="[DIM_DateEnregistrement].[Enregistrement_Mois].&amp;[03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DIM_FluxG].[FG_FluxG_Agrege_LIB].&amp;[IMPORTATIONS  CAF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8000000}" name="Tableau croisé dynamique15" cacheId="3335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CZ6:DD17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8">
        <item x="0"/>
        <item x="1"/>
        <item x="2"/>
        <item x="3"/>
        <item x="4"/>
        <item x="5"/>
        <item x="6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9">
    <i>
      <x/>
    </i>
    <i r="1">
      <x v="2"/>
    </i>
    <i r="1">
      <x v="3"/>
    </i>
    <i r="1">
      <x v="5"/>
    </i>
    <i r="1">
      <x v="4"/>
    </i>
    <i r="1">
      <x v="1"/>
    </i>
    <i r="1">
      <x v="6"/>
    </i>
    <i r="1">
      <x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75" name="[Dim_StatutArret].[Statut_Arret].&amp;[Oui]" cap="Oui"/>
    <pageField fld="1" hier="110" name="[DIM_FluxG].[FG_FluxG_Agrege_LIB].&amp;[IMPORTATIONS  CAF]" cap="IMPORTATIONS  CAF"/>
    <pageField fld="7" hier="96" name="[DIM_DateEnregistrement].[Enregistrement_Mois].[All]" cap="All"/>
  </pageFields>
  <dataFields count="2">
    <dataField fld="5" baseField="0" baseItem="0"/>
    <dataField fld="2" baseField="0" baseItem="0" numFmtId="170"/>
  </dataFields>
  <formats count="5">
    <format dxfId="79">
      <pivotArea type="all" dataOnly="0" outline="0" fieldPosition="0"/>
    </format>
    <format dxfId="78">
      <pivotArea field="0" type="button" dataOnly="0" labelOnly="1" outline="0" axis="axisCol" fieldPosition="0"/>
    </format>
    <format dxfId="77">
      <pivotArea type="topRight" dataOnly="0" labelOnly="1" outline="0" fieldPosition="0"/>
    </format>
    <format dxfId="76">
      <pivotArea dataOnly="0" labelOnly="1" fieldPosition="0">
        <references count="1">
          <reference field="0" count="0"/>
        </references>
      </pivotArea>
    </format>
    <format dxfId="75">
      <pivotArea outline="0" collapsedLevelsAreSubtotals="1" fieldPosition="0"/>
    </format>
  </formats>
  <pivotHierarchies count="23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3" level="1">
        <member name="[DIM_DateEnregistrement].[Enregistrement_Mois].&amp;[01]"/>
        <member name="[DIM_DateEnregistrement].[Enregistrement_Mois].&amp;[02]"/>
        <member name="[DIM_DateEnregistrement].[Enregistrement_Mois].&amp;[03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DIM_FluxG].[FG_FluxG_Agrege_LIB].&amp;[IMPORTATIONS  CAF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4000000}" name="Tableau croisé dynamique4" cacheId="3362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AL6:AP38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s="1"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30">
    <i>
      <x/>
    </i>
    <i r="1">
      <x v="20"/>
    </i>
    <i r="1">
      <x v="24"/>
    </i>
    <i r="1">
      <x v="26"/>
    </i>
    <i r="1">
      <x v="16"/>
    </i>
    <i r="1">
      <x v="4"/>
    </i>
    <i r="1">
      <x v="12"/>
    </i>
    <i r="1">
      <x/>
    </i>
    <i r="1">
      <x v="25"/>
    </i>
    <i r="1">
      <x v="18"/>
    </i>
    <i r="1">
      <x v="2"/>
    </i>
    <i r="1">
      <x v="22"/>
    </i>
    <i r="1">
      <x v="15"/>
    </i>
    <i r="1">
      <x v="1"/>
    </i>
    <i r="1">
      <x v="5"/>
    </i>
    <i r="1">
      <x v="19"/>
    </i>
    <i r="1">
      <x v="27"/>
    </i>
    <i r="1">
      <x v="10"/>
    </i>
    <i r="1">
      <x v="14"/>
    </i>
    <i r="1">
      <x v="8"/>
    </i>
    <i r="1">
      <x v="21"/>
    </i>
    <i r="1">
      <x v="13"/>
    </i>
    <i r="1">
      <x v="9"/>
    </i>
    <i r="1">
      <x v="17"/>
    </i>
    <i r="1">
      <x v="6"/>
    </i>
    <i r="1">
      <x v="7"/>
    </i>
    <i r="1">
      <x v="23"/>
    </i>
    <i r="1">
      <x v="3"/>
    </i>
    <i r="1">
      <x v="11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75" name="[Dim_StatutArret].[Statut_Arret].&amp;[Oui]" cap="Oui"/>
    <pageField fld="1" hier="110" name="[DIM_FluxG].[FG_FluxG_Agrege_LIB].&amp;[EXPORTATIONS  FAB]" cap="EXPORTATIONS  FAB"/>
    <pageField fld="7" hier="96" name="[DIM_DateEnregistrement].[Enregistrement_Mois].[All]" cap="All"/>
  </pageFields>
  <dataFields count="2">
    <dataField fld="5" baseField="0" baseItem="0"/>
    <dataField fld="2" baseField="0" baseItem="0" numFmtId="170"/>
  </dataFields>
  <formats count="5">
    <format dxfId="84">
      <pivotArea type="all" dataOnly="0" outline="0" fieldPosition="0"/>
    </format>
    <format dxfId="83">
      <pivotArea field="0" type="button" dataOnly="0" labelOnly="1" outline="0" axis="axisCol" fieldPosition="0"/>
    </format>
    <format dxfId="82">
      <pivotArea type="topRight" dataOnly="0" labelOnly="1" outline="0" fieldPosition="0"/>
    </format>
    <format dxfId="81">
      <pivotArea dataOnly="0" labelOnly="1" fieldPosition="0">
        <references count="1">
          <reference field="0" count="0"/>
        </references>
      </pivotArea>
    </format>
    <format dxfId="80">
      <pivotArea outline="0" collapsedLevelsAreSubtotals="1" fieldPosition="0"/>
    </format>
  </formats>
  <pivotHierarchies count="23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3" level="1">
        <member name="[DIM_DateEnregistrement].[Enregistrement_Mois].&amp;[01]"/>
        <member name="[DIM_DateEnregistrement].[Enregistrement_Mois].&amp;[02]"/>
        <member name="[DIM_DateEnregistrement].[Enregistrement_Mois].&amp;[03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B000000}" name="Tableau croisé dynamique25" cacheId="3356" applyNumberFormats="0" applyBorderFormats="0" applyFontFormats="0" applyPatternFormats="0" applyAlignmentFormats="0" applyWidthHeightFormats="1" dataCaption="Valeurs" updatedVersion="8" minRefreshableVersion="3" useAutoFormatting="1" subtotalHiddenItems="1" rowGrandTotals="0" colGrandTotals="0" itemPrintTitles="1" createdVersion="6" indent="0" outline="1" outlineData="1" multipleFieldFilters="0" fieldListSortAscending="1">
  <location ref="A8:A11" firstHeaderRow="1" firstDataRow="1" firstDataCol="1"/>
  <pivotFields count="3">
    <pivotField allDrilled="1" showAll="0" sortType="descending" defaultAttributeDrillState="1">
      <items count="3">
        <item s="1" x="1"/>
        <item s="1" x="0"/>
        <item t="default"/>
      </items>
    </pivotField>
    <pivotField allDrilled="1" showAll="0" sortType="descending" defaultAttributeDrillState="1">
      <items count="2">
        <item s="1" x="0"/>
        <item t="default"/>
      </items>
    </pivotField>
    <pivotField axis="axisRow" allDrilled="1" showAll="0" dataSourceSort="1" defaultAttributeDrillState="1">
      <items count="4">
        <item s="1" x="0"/>
        <item s="1" x="1"/>
        <item s="1" x="2"/>
        <item t="default"/>
      </items>
    </pivotField>
  </pivotFields>
  <rowFields count="1">
    <field x="2"/>
  </rowFields>
  <rowItems count="3">
    <i>
      <x/>
    </i>
    <i>
      <x v="1"/>
    </i>
    <i>
      <x v="2"/>
    </i>
  </rowItems>
  <formats count="4">
    <format dxfId="88">
      <pivotArea type="all" dataOnly="0" outline="0" fieldPosition="0"/>
    </format>
    <format dxfId="87">
      <pivotArea field="0" type="button" dataOnly="0" labelOnly="1" outline="0"/>
    </format>
    <format dxfId="86">
      <pivotArea type="topRight" dataOnly="0" labelOnly="1" outline="0" fieldPosition="0"/>
    </format>
    <format dxfId="85">
      <pivotArea outline="0" collapsedLevelsAreSubtotals="1" fieldPosition="0"/>
    </format>
  </formats>
  <pivotHierarchies count="23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96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14000000}" name="Tableau croisé dynamique2" cacheId="3350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V6:Z17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s="1"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8">
        <item x="0"/>
        <item x="1"/>
        <item x="2"/>
        <item x="3"/>
        <item x="4"/>
        <item x="5"/>
        <item x="6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9">
    <i>
      <x/>
    </i>
    <i r="1">
      <x v="5"/>
    </i>
    <i r="1">
      <x/>
    </i>
    <i r="1">
      <x v="6"/>
    </i>
    <i r="1">
      <x v="4"/>
    </i>
    <i r="1">
      <x v="2"/>
    </i>
    <i r="1">
      <x v="3"/>
    </i>
    <i r="1">
      <x v="1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75" name="[Dim_StatutArret].[Statut_Arret].&amp;[Oui]" cap="Oui"/>
    <pageField fld="1" hier="110" name="[DIM_FluxG].[FG_FluxG_Agrege_LIB].&amp;[EXPORTATIONS  FAB]" cap="EXPORTATIONS  FAB"/>
    <pageField fld="7" hier="96" name="[DIM_DateEnregistrement].[Enregistrement_Mois].[All]" cap="All"/>
  </pageFields>
  <dataFields count="2">
    <dataField fld="5" baseField="0" baseItem="0"/>
    <dataField fld="2" baseField="0" baseItem="0" numFmtId="170"/>
  </dataFields>
  <formats count="5">
    <format dxfId="93">
      <pivotArea type="all" dataOnly="0" outline="0" fieldPosition="0"/>
    </format>
    <format dxfId="92">
      <pivotArea field="0" type="button" dataOnly="0" labelOnly="1" outline="0" axis="axisCol" fieldPosition="0"/>
    </format>
    <format dxfId="91">
      <pivotArea type="topRight" dataOnly="0" labelOnly="1" outline="0" fieldPosition="0"/>
    </format>
    <format dxfId="90">
      <pivotArea dataOnly="0" labelOnly="1" fieldPosition="0">
        <references count="1">
          <reference field="0" count="0"/>
        </references>
      </pivotArea>
    </format>
    <format dxfId="89">
      <pivotArea outline="0" collapsedLevelsAreSubtotals="1" fieldPosition="0"/>
    </format>
  </formats>
  <pivotHierarchies count="23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3" level="1">
        <member name="[DIM_DateEnregistrement].[Enregistrement_Mois].&amp;[01]"/>
        <member name="[DIM_DateEnregistrement].[Enregistrement_Mois].&amp;[02]"/>
        <member name="[DIM_DateEnregistrement].[Enregistrement_Mois].&amp;[03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0000000}" name="Tableau croisé dynamique5" cacheId="3365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AT6:AX27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s="1"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19">
    <i>
      <x/>
    </i>
    <i r="1">
      <x v="14"/>
    </i>
    <i r="1">
      <x v="9"/>
    </i>
    <i r="1">
      <x v="3"/>
    </i>
    <i r="1">
      <x v="12"/>
    </i>
    <i r="1">
      <x v="16"/>
    </i>
    <i r="1">
      <x/>
    </i>
    <i r="1">
      <x v="5"/>
    </i>
    <i r="1">
      <x v="6"/>
    </i>
    <i r="1">
      <x v="13"/>
    </i>
    <i r="1">
      <x v="10"/>
    </i>
    <i r="1">
      <x v="4"/>
    </i>
    <i r="1">
      <x v="1"/>
    </i>
    <i r="1">
      <x v="15"/>
    </i>
    <i r="1">
      <x v="11"/>
    </i>
    <i r="1">
      <x v="8"/>
    </i>
    <i r="1">
      <x v="7"/>
    </i>
    <i r="1">
      <x v="2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75" name="[Dim_StatutArret].[Statut_Arret].&amp;[Oui]" cap="Oui"/>
    <pageField fld="1" hier="110" name="[DIM_FluxG].[FG_FluxG_Agrege_LIB].&amp;[EXPORTATIONS  FAB]" cap="EXPORTATIONS  FAB"/>
    <pageField fld="7" hier="96" name="[DIM_DateEnregistrement].[Enregistrement_Mois].[All]" cap="All"/>
  </pageFields>
  <dataFields count="2">
    <dataField fld="5" baseField="0" baseItem="0"/>
    <dataField fld="2" baseField="0" baseItem="0" numFmtId="170"/>
  </dataFields>
  <formats count="5">
    <format dxfId="9">
      <pivotArea type="all" dataOnly="0" outline="0" fieldPosition="0"/>
    </format>
    <format dxfId="8">
      <pivotArea field="0" type="button" dataOnly="0" labelOnly="1" outline="0" axis="axisCol" fieldPosition="0"/>
    </format>
    <format dxfId="7">
      <pivotArea type="topRight" dataOnly="0" labelOnly="1" outline="0" fieldPosition="0"/>
    </format>
    <format dxfId="6">
      <pivotArea dataOnly="0" labelOnly="1" fieldPosition="0">
        <references count="1">
          <reference field="0" count="0"/>
        </references>
      </pivotArea>
    </format>
    <format dxfId="5">
      <pivotArea outline="0" collapsedLevelsAreSubtotals="1" fieldPosition="0"/>
    </format>
  </formats>
  <pivotHierarchies count="23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3" level="1">
        <member name="[DIM_DateEnregistrement].[Enregistrement_Mois].&amp;[01]"/>
        <member name="[DIM_DateEnregistrement].[Enregistrement_Mois].&amp;[02]"/>
        <member name="[DIM_DateEnregistrement].[Enregistrement_Mois].&amp;[03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D000000}" name="Tableau croisé dynamique17" cacheId="3341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F6:J62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s="1"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54">
    <i>
      <x/>
    </i>
    <i r="1">
      <x v="22"/>
    </i>
    <i r="1">
      <x v="12"/>
    </i>
    <i r="1">
      <x v="49"/>
    </i>
    <i r="1">
      <x/>
    </i>
    <i r="1">
      <x v="28"/>
    </i>
    <i r="1">
      <x v="40"/>
    </i>
    <i r="1">
      <x v="21"/>
    </i>
    <i r="1">
      <x v="46"/>
    </i>
    <i r="1">
      <x v="35"/>
    </i>
    <i r="1">
      <x v="11"/>
    </i>
    <i r="1">
      <x v="39"/>
    </i>
    <i r="1">
      <x v="34"/>
    </i>
    <i r="1">
      <x v="47"/>
    </i>
    <i r="1">
      <x v="17"/>
    </i>
    <i r="1">
      <x v="16"/>
    </i>
    <i r="1">
      <x v="14"/>
    </i>
    <i r="1">
      <x v="32"/>
    </i>
    <i r="1">
      <x v="13"/>
    </i>
    <i r="1">
      <x v="24"/>
    </i>
    <i r="1">
      <x v="48"/>
    </i>
    <i r="1">
      <x v="10"/>
    </i>
    <i r="1">
      <x v="38"/>
    </i>
    <i r="1">
      <x v="20"/>
    </i>
    <i r="1">
      <x v="33"/>
    </i>
    <i r="1">
      <x v="15"/>
    </i>
    <i r="1">
      <x v="9"/>
    </i>
    <i r="1">
      <x v="8"/>
    </i>
    <i r="1">
      <x v="19"/>
    </i>
    <i r="1">
      <x v="7"/>
    </i>
    <i r="1">
      <x v="43"/>
    </i>
    <i r="1">
      <x v="25"/>
    </i>
    <i r="1">
      <x v="26"/>
    </i>
    <i r="1">
      <x v="37"/>
    </i>
    <i r="1">
      <x v="51"/>
    </i>
    <i r="1">
      <x v="42"/>
    </i>
    <i r="1">
      <x v="30"/>
    </i>
    <i r="1">
      <x v="41"/>
    </i>
    <i r="1">
      <x v="31"/>
    </i>
    <i r="1">
      <x v="36"/>
    </i>
    <i r="1">
      <x v="4"/>
    </i>
    <i r="1">
      <x v="2"/>
    </i>
    <i r="1">
      <x v="50"/>
    </i>
    <i r="1">
      <x v="27"/>
    </i>
    <i r="1">
      <x v="1"/>
    </i>
    <i r="1">
      <x v="5"/>
    </i>
    <i r="1">
      <x v="44"/>
    </i>
    <i r="1">
      <x v="23"/>
    </i>
    <i r="1">
      <x v="45"/>
    </i>
    <i r="1">
      <x v="6"/>
    </i>
    <i r="1">
      <x v="18"/>
    </i>
    <i r="1">
      <x v="3"/>
    </i>
    <i r="1">
      <x v="29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75" name="[Dim_StatutArret].[Statut_Arret].&amp;[Oui]" cap="Oui"/>
    <pageField fld="1" hier="110" name="[DIM_FluxG].[FG_FluxG_Agrege_LIB].&amp;[EXPORTATIONS  FAB]" cap="EXPORTATIONS  FAB"/>
    <pageField fld="7" hier="96" name="[DIM_DateEnregistrement].[Enregistrement_Mois].[All]" cap="All"/>
  </pageFields>
  <dataFields count="2">
    <dataField fld="5" baseField="0" baseItem="0"/>
    <dataField fld="2" baseField="0" baseItem="0" numFmtId="170"/>
  </dataFields>
  <formats count="5">
    <format dxfId="98">
      <pivotArea type="all" dataOnly="0" outline="0" fieldPosition="0"/>
    </format>
    <format dxfId="97">
      <pivotArea field="0" type="button" dataOnly="0" labelOnly="1" outline="0" axis="axisCol" fieldPosition="0"/>
    </format>
    <format dxfId="96">
      <pivotArea type="topRight" dataOnly="0" labelOnly="1" outline="0" fieldPosition="0"/>
    </format>
    <format dxfId="95">
      <pivotArea dataOnly="0" labelOnly="1" fieldPosition="0">
        <references count="1">
          <reference field="0" count="0"/>
        </references>
      </pivotArea>
    </format>
    <format dxfId="94">
      <pivotArea outline="0" collapsedLevelsAreSubtotals="1" fieldPosition="0"/>
    </format>
  </formats>
  <pivotHierarchies count="23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3" level="1">
        <member name="[DIM_DateEnregistrement].[Enregistrement_Mois].&amp;[01]"/>
        <member name="[DIM_DateEnregistrement].[Enregistrement_Mois].&amp;[02]"/>
        <member name="[DIM_DateEnregistrement].[Enregistrement_Mois].&amp;[03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6000000}" name="Tableau croisé dynamique1" cacheId="3317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N6:R88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s="1"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7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80">
    <i>
      <x/>
    </i>
    <i r="1">
      <x v="20"/>
    </i>
    <i r="1">
      <x v="1"/>
    </i>
    <i r="1">
      <x v="5"/>
    </i>
    <i r="1">
      <x v="13"/>
    </i>
    <i r="1">
      <x v="15"/>
    </i>
    <i r="1">
      <x v="8"/>
    </i>
    <i r="1">
      <x v="23"/>
    </i>
    <i r="1">
      <x v="75"/>
    </i>
    <i r="1">
      <x v="35"/>
    </i>
    <i r="1">
      <x v="45"/>
    </i>
    <i r="1">
      <x v="51"/>
    </i>
    <i r="1">
      <x v="38"/>
    </i>
    <i r="1">
      <x v="2"/>
    </i>
    <i r="1">
      <x v="44"/>
    </i>
    <i r="1">
      <x v="46"/>
    </i>
    <i r="1">
      <x v="76"/>
    </i>
    <i r="1">
      <x v="50"/>
    </i>
    <i r="1">
      <x v="34"/>
    </i>
    <i r="1">
      <x v="27"/>
    </i>
    <i r="1">
      <x v="73"/>
    </i>
    <i r="1">
      <x v="57"/>
    </i>
    <i r="1">
      <x v="9"/>
    </i>
    <i r="1">
      <x v="12"/>
    </i>
    <i r="1">
      <x v="11"/>
    </i>
    <i r="1">
      <x v="62"/>
    </i>
    <i r="1">
      <x v="7"/>
    </i>
    <i r="1">
      <x v="68"/>
    </i>
    <i r="1">
      <x/>
    </i>
    <i r="1">
      <x v="14"/>
    </i>
    <i r="1">
      <x v="54"/>
    </i>
    <i r="1">
      <x v="22"/>
    </i>
    <i r="1">
      <x v="47"/>
    </i>
    <i r="1">
      <x v="59"/>
    </i>
    <i r="1">
      <x v="61"/>
    </i>
    <i r="1">
      <x v="17"/>
    </i>
    <i r="1">
      <x v="39"/>
    </i>
    <i r="1">
      <x v="65"/>
    </i>
    <i r="1">
      <x v="4"/>
    </i>
    <i r="1">
      <x v="56"/>
    </i>
    <i r="1">
      <x v="6"/>
    </i>
    <i r="1">
      <x v="28"/>
    </i>
    <i r="1">
      <x v="74"/>
    </i>
    <i r="1">
      <x v="21"/>
    </i>
    <i r="1">
      <x v="40"/>
    </i>
    <i r="1">
      <x v="10"/>
    </i>
    <i r="1">
      <x v="25"/>
    </i>
    <i r="1">
      <x v="70"/>
    </i>
    <i r="1">
      <x v="26"/>
    </i>
    <i r="1">
      <x v="29"/>
    </i>
    <i r="1">
      <x v="49"/>
    </i>
    <i r="1">
      <x v="53"/>
    </i>
    <i r="1">
      <x v="33"/>
    </i>
    <i r="1">
      <x v="64"/>
    </i>
    <i r="1">
      <x v="69"/>
    </i>
    <i r="1">
      <x v="63"/>
    </i>
    <i r="1">
      <x v="30"/>
    </i>
    <i r="1">
      <x v="37"/>
    </i>
    <i r="1">
      <x v="77"/>
    </i>
    <i r="1">
      <x v="52"/>
    </i>
    <i r="1">
      <x v="42"/>
    </i>
    <i r="1">
      <x v="41"/>
    </i>
    <i r="1">
      <x v="19"/>
    </i>
    <i r="1">
      <x v="72"/>
    </i>
    <i r="1">
      <x v="36"/>
    </i>
    <i r="1">
      <x v="48"/>
    </i>
    <i r="1">
      <x v="67"/>
    </i>
    <i r="1">
      <x v="66"/>
    </i>
    <i r="1">
      <x v="3"/>
    </i>
    <i r="1">
      <x v="43"/>
    </i>
    <i r="1">
      <x v="58"/>
    </i>
    <i r="1">
      <x v="60"/>
    </i>
    <i r="1">
      <x v="71"/>
    </i>
    <i r="1">
      <x v="32"/>
    </i>
    <i r="1">
      <x v="18"/>
    </i>
    <i r="1">
      <x v="16"/>
    </i>
    <i r="1">
      <x v="31"/>
    </i>
    <i r="1">
      <x v="55"/>
    </i>
    <i r="1">
      <x v="24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75" name="[Dim_StatutArret].[Statut_Arret].&amp;[Oui]" cap="Oui"/>
    <pageField fld="1" hier="110" name="[DIM_FluxG].[FG_FluxG_Agrege_LIB].&amp;[EXPORTATIONS  FAB]" cap="EXPORTATIONS  FAB"/>
    <pageField fld="7" hier="96" name="[DIM_DateEnregistrement].[Enregistrement_Mois].[All]" cap="All"/>
  </pageFields>
  <dataFields count="2">
    <dataField fld="5" baseField="0" baseItem="0"/>
    <dataField fld="2" baseField="0" baseItem="0" numFmtId="170"/>
  </dataFields>
  <formats count="5">
    <format dxfId="103">
      <pivotArea type="all" dataOnly="0" outline="0" fieldPosition="0"/>
    </format>
    <format dxfId="102">
      <pivotArea field="0" type="button" dataOnly="0" labelOnly="1" outline="0" axis="axisCol" fieldPosition="0"/>
    </format>
    <format dxfId="101">
      <pivotArea type="topRight" dataOnly="0" labelOnly="1" outline="0" fieldPosition="0"/>
    </format>
    <format dxfId="100">
      <pivotArea dataOnly="0" labelOnly="1" fieldPosition="0">
        <references count="1">
          <reference field="0" count="0"/>
        </references>
      </pivotArea>
    </format>
    <format dxfId="99">
      <pivotArea outline="0" collapsedLevelsAreSubtotals="1" fieldPosition="0"/>
    </format>
  </formats>
  <pivotHierarchies count="23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3" level="1">
        <member name="[DIM_DateEnregistrement].[Enregistrement_Mois].&amp;[01]"/>
        <member name="[DIM_DateEnregistrement].[Enregistrement_Mois].&amp;[02]"/>
        <member name="[DIM_DateEnregistrement].[Enregistrement_Mois].&amp;[03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9000000}" name="Tableau croisé dynamique9" cacheId="3377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EV6:EZ87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7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79">
    <i>
      <x/>
    </i>
    <i r="1">
      <x v="58"/>
    </i>
    <i r="1">
      <x v="6"/>
    </i>
    <i r="1">
      <x v="51"/>
    </i>
    <i r="1">
      <x v="29"/>
    </i>
    <i r="1">
      <x v="42"/>
    </i>
    <i r="1">
      <x v="76"/>
    </i>
    <i r="1">
      <x v="15"/>
    </i>
    <i r="1">
      <x v="73"/>
    </i>
    <i r="1">
      <x v="63"/>
    </i>
    <i r="1">
      <x v="3"/>
    </i>
    <i r="1">
      <x v="17"/>
    </i>
    <i r="1">
      <x v="34"/>
    </i>
    <i r="1">
      <x v="40"/>
    </i>
    <i r="1">
      <x v="41"/>
    </i>
    <i r="1">
      <x v="36"/>
    </i>
    <i r="1">
      <x v="20"/>
    </i>
    <i r="1">
      <x v="69"/>
    </i>
    <i r="1">
      <x v="7"/>
    </i>
    <i r="1">
      <x v="45"/>
    </i>
    <i r="1">
      <x v="1"/>
    </i>
    <i r="1">
      <x v="52"/>
    </i>
    <i r="1">
      <x v="5"/>
    </i>
    <i r="1">
      <x v="33"/>
    </i>
    <i r="1">
      <x v="70"/>
    </i>
    <i r="1">
      <x v="62"/>
    </i>
    <i r="1">
      <x v="4"/>
    </i>
    <i r="1">
      <x v="44"/>
    </i>
    <i r="1">
      <x v="53"/>
    </i>
    <i r="1">
      <x v="60"/>
    </i>
    <i r="1">
      <x v="47"/>
    </i>
    <i r="1">
      <x v="61"/>
    </i>
    <i r="1">
      <x v="65"/>
    </i>
    <i r="1">
      <x v="39"/>
    </i>
    <i r="1">
      <x v="25"/>
    </i>
    <i r="1">
      <x v="10"/>
    </i>
    <i r="1">
      <x v="68"/>
    </i>
    <i r="1">
      <x v="50"/>
    </i>
    <i r="1">
      <x v="32"/>
    </i>
    <i r="1">
      <x v="9"/>
    </i>
    <i r="1">
      <x v="22"/>
    </i>
    <i r="1">
      <x v="54"/>
    </i>
    <i r="1">
      <x v="26"/>
    </i>
    <i r="1">
      <x v="74"/>
    </i>
    <i r="1">
      <x v="30"/>
    </i>
    <i r="1">
      <x v="24"/>
    </i>
    <i r="1">
      <x v="43"/>
    </i>
    <i r="1">
      <x v="48"/>
    </i>
    <i r="1">
      <x v="66"/>
    </i>
    <i r="1">
      <x v="49"/>
    </i>
    <i r="1">
      <x v="35"/>
    </i>
    <i r="1">
      <x v="59"/>
    </i>
    <i r="1">
      <x v="21"/>
    </i>
    <i r="1">
      <x v="37"/>
    </i>
    <i r="1">
      <x v="46"/>
    </i>
    <i r="1">
      <x v="14"/>
    </i>
    <i r="1">
      <x v="18"/>
    </i>
    <i r="1">
      <x v="16"/>
    </i>
    <i r="1">
      <x v="12"/>
    </i>
    <i r="1">
      <x v="11"/>
    </i>
    <i r="1">
      <x v="28"/>
    </i>
    <i r="1">
      <x v="57"/>
    </i>
    <i r="1">
      <x v="27"/>
    </i>
    <i r="1">
      <x v="75"/>
    </i>
    <i r="1">
      <x v="56"/>
    </i>
    <i r="1">
      <x v="2"/>
    </i>
    <i r="1">
      <x v="23"/>
    </i>
    <i r="1">
      <x v="55"/>
    </i>
    <i r="1">
      <x/>
    </i>
    <i r="1">
      <x v="13"/>
    </i>
    <i r="1">
      <x v="19"/>
    </i>
    <i r="1">
      <x v="67"/>
    </i>
    <i r="1">
      <x v="31"/>
    </i>
    <i r="1">
      <x v="71"/>
    </i>
    <i r="1">
      <x v="72"/>
    </i>
    <i r="1">
      <x v="8"/>
    </i>
    <i r="1">
      <x v="38"/>
    </i>
    <i r="1">
      <x v="64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75" name="[Dim_StatutArret].[Statut_Arret].&amp;[Oui]" cap="Oui"/>
    <pageField fld="1" hier="110" name="[DIM_FluxG].[FG_FluxG_Agrege_LIB].&amp;[IMPORTATIONS  CAF]" cap="IMPORTATIONS  CAF"/>
    <pageField fld="7" hier="96" name="[DIM_DateEnregistrement].[Enregistrement_Mois].[All]" cap="All"/>
  </pageFields>
  <dataFields count="2">
    <dataField fld="5" baseField="0" baseItem="0"/>
    <dataField fld="2" baseField="0" baseItem="0" numFmtId="170"/>
  </dataFields>
  <formats count="5">
    <format dxfId="14">
      <pivotArea type="all" dataOnly="0" outline="0" fieldPosition="0"/>
    </format>
    <format dxfId="13">
      <pivotArea field="0" type="button" dataOnly="0" labelOnly="1" outline="0" axis="axisCol" fieldPosition="0"/>
    </format>
    <format dxfId="12">
      <pivotArea type="topRight" dataOnly="0" labelOnly="1" outline="0" fieldPosition="0"/>
    </format>
    <format dxfId="11">
      <pivotArea dataOnly="0" labelOnly="1" fieldPosition="0">
        <references count="1">
          <reference field="0" count="0"/>
        </references>
      </pivotArea>
    </format>
    <format dxfId="10">
      <pivotArea outline="0" collapsedLevelsAreSubtotals="1" fieldPosition="0"/>
    </format>
  </formats>
  <pivotHierarchies count="23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3" level="1">
        <member name="[DIM_DateEnregistrement].[Enregistrement_Mois].&amp;[01]"/>
        <member name="[DIM_DateEnregistrement].[Enregistrement_Mois].&amp;[02]"/>
        <member name="[DIM_DateEnregistrement].[Enregistrement_Mois].&amp;[03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DIM_FluxG].[FG_FluxG_Agrege_LIB].&amp;[IMPORTATIONS  CAF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1000000}" name="Tableau croisé dynamique3" cacheId="3359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AD6:AH11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s="1"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2">
        <item x="0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3">
    <i>
      <x/>
    </i>
    <i r="1">
      <x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75" name="[Dim_StatutArret].[Statut_Arret].&amp;[Oui]" cap="Oui"/>
    <pageField fld="1" hier="110" name="[DIM_FluxG].[FG_FluxG_Agrege_LIB].&amp;[EXPORTATIONS  FAB]" cap="EXPORTATIONS  FAB"/>
    <pageField fld="7" hier="96" name="[DIM_DateEnregistrement].[Enregistrement_Mois].[All]" cap="All"/>
  </pageFields>
  <dataFields count="2">
    <dataField fld="5" baseField="0" baseItem="0"/>
    <dataField fld="2" baseField="0" baseItem="0" numFmtId="170"/>
  </dataFields>
  <formats count="5">
    <format dxfId="19">
      <pivotArea type="all" dataOnly="0" outline="0" fieldPosition="0"/>
    </format>
    <format dxfId="18">
      <pivotArea field="0" type="button" dataOnly="0" labelOnly="1" outline="0" axis="axisCol" fieldPosition="0"/>
    </format>
    <format dxfId="17">
      <pivotArea type="topRight" dataOnly="0" labelOnly="1" outline="0" fieldPosition="0"/>
    </format>
    <format dxfId="16">
      <pivotArea dataOnly="0" labelOnly="1" fieldPosition="0">
        <references count="1">
          <reference field="0" count="0"/>
        </references>
      </pivotArea>
    </format>
    <format dxfId="15">
      <pivotArea outline="0" collapsedLevelsAreSubtotals="1" fieldPosition="0"/>
    </format>
  </formats>
  <pivotHierarchies count="23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3" level="1">
        <member name="[DIM_DateEnregistrement].[Enregistrement_Mois].&amp;[01]"/>
        <member name="[DIM_DateEnregistrement].[Enregistrement_Mois].&amp;[02]"/>
        <member name="[DIM_DateEnregistrement].[Enregistrement_Mois].&amp;[03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12000000}" name="Tableau croisé dynamique11" cacheId="3323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EF6:EJ79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7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71">
    <i>
      <x/>
    </i>
    <i r="1">
      <x v="46"/>
    </i>
    <i r="1">
      <x v="68"/>
    </i>
    <i r="1">
      <x v="8"/>
    </i>
    <i r="1">
      <x v="31"/>
    </i>
    <i r="1">
      <x v="61"/>
    </i>
    <i r="1">
      <x v="41"/>
    </i>
    <i r="1">
      <x v="21"/>
    </i>
    <i r="1">
      <x v="57"/>
    </i>
    <i r="1">
      <x v="60"/>
    </i>
    <i r="1">
      <x v="52"/>
    </i>
    <i r="1">
      <x v="3"/>
    </i>
    <i r="1">
      <x v="53"/>
    </i>
    <i r="1">
      <x v="4"/>
    </i>
    <i r="1">
      <x v="54"/>
    </i>
    <i r="1">
      <x v="67"/>
    </i>
    <i r="1">
      <x v="16"/>
    </i>
    <i r="1">
      <x v="12"/>
    </i>
    <i r="1">
      <x v="40"/>
    </i>
    <i r="1">
      <x v="65"/>
    </i>
    <i r="1">
      <x v="56"/>
    </i>
    <i r="1">
      <x v="7"/>
    </i>
    <i r="1">
      <x v="20"/>
    </i>
    <i r="1">
      <x v="55"/>
    </i>
    <i r="1">
      <x v="44"/>
    </i>
    <i r="1">
      <x v="14"/>
    </i>
    <i r="1">
      <x v="42"/>
    </i>
    <i r="1">
      <x v="28"/>
    </i>
    <i r="1">
      <x v="30"/>
    </i>
    <i r="1">
      <x v="35"/>
    </i>
    <i r="1">
      <x v="66"/>
    </i>
    <i r="1">
      <x v="49"/>
    </i>
    <i r="1">
      <x v="62"/>
    </i>
    <i r="1">
      <x v="15"/>
    </i>
    <i r="1">
      <x v="63"/>
    </i>
    <i r="1">
      <x v="37"/>
    </i>
    <i r="1">
      <x v="13"/>
    </i>
    <i r="1">
      <x v="58"/>
    </i>
    <i r="1">
      <x v="2"/>
    </i>
    <i r="1">
      <x v="34"/>
    </i>
    <i r="1">
      <x v="5"/>
    </i>
    <i r="1">
      <x v="1"/>
    </i>
    <i r="1">
      <x v="29"/>
    </i>
    <i r="1">
      <x v="6"/>
    </i>
    <i r="1">
      <x v="18"/>
    </i>
    <i r="1">
      <x v="48"/>
    </i>
    <i r="1">
      <x v="22"/>
    </i>
    <i r="1">
      <x v="39"/>
    </i>
    <i r="1">
      <x v="38"/>
    </i>
    <i r="1">
      <x v="11"/>
    </i>
    <i r="1">
      <x v="26"/>
    </i>
    <i r="1">
      <x v="23"/>
    </i>
    <i r="1">
      <x v="24"/>
    </i>
    <i r="1">
      <x v="59"/>
    </i>
    <i r="1">
      <x v="9"/>
    </i>
    <i r="1">
      <x v="10"/>
    </i>
    <i r="1">
      <x v="36"/>
    </i>
    <i r="1">
      <x v="47"/>
    </i>
    <i r="1">
      <x v="64"/>
    </i>
    <i r="1">
      <x v="45"/>
    </i>
    <i r="1">
      <x v="27"/>
    </i>
    <i r="1">
      <x v="43"/>
    </i>
    <i r="1">
      <x v="50"/>
    </i>
    <i r="1">
      <x v="19"/>
    </i>
    <i r="1">
      <x/>
    </i>
    <i r="1">
      <x v="25"/>
    </i>
    <i r="1">
      <x v="33"/>
    </i>
    <i r="1">
      <x v="51"/>
    </i>
    <i r="1">
      <x v="32"/>
    </i>
    <i r="1">
      <x v="17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75" name="[Dim_StatutArret].[Statut_Arret].&amp;[Oui]" cap="Oui"/>
    <pageField fld="1" hier="110" name="[DIM_FluxG].[FG_FluxG_Agrege_LIB].&amp;[IMPORTATIONS  CAF]" cap="IMPORTATIONS  CAF"/>
    <pageField fld="7" hier="96" name="[DIM_DateEnregistrement].[Enregistrement_Mois].[All]" cap="All"/>
  </pageFields>
  <dataFields count="2">
    <dataField fld="5" baseField="0" baseItem="0"/>
    <dataField fld="2" baseField="0" baseItem="0" numFmtId="170"/>
  </dataFields>
  <formats count="5">
    <format dxfId="24">
      <pivotArea type="all" dataOnly="0" outline="0" fieldPosition="0"/>
    </format>
    <format dxfId="23">
      <pivotArea field="0" type="button" dataOnly="0" labelOnly="1" outline="0" axis="axisCol" fieldPosition="0"/>
    </format>
    <format dxfId="22">
      <pivotArea type="topRight" dataOnly="0" labelOnly="1" outline="0" fieldPosition="0"/>
    </format>
    <format dxfId="21">
      <pivotArea dataOnly="0" labelOnly="1" fieldPosition="0">
        <references count="1">
          <reference field="0" count="0"/>
        </references>
      </pivotArea>
    </format>
    <format dxfId="20">
      <pivotArea outline="0" collapsedLevelsAreSubtotals="1" fieldPosition="0"/>
    </format>
  </formats>
  <pivotHierarchies count="23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3" level="1">
        <member name="[DIM_DateEnregistrement].[Enregistrement_Mois].&amp;[01]"/>
        <member name="[DIM_DateEnregistrement].[Enregistrement_Mois].&amp;[02]"/>
        <member name="[DIM_DateEnregistrement].[Enregistrement_Mois].&amp;[03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DIM_FluxG].[FG_FluxG_Agrege_LIB].&amp;[IMPORTATIONS  CAF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5000000}" name="Tableau croisé dynamique13" cacheId="3329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DP6:DT39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31">
    <i>
      <x/>
    </i>
    <i r="1">
      <x v="18"/>
    </i>
    <i r="1">
      <x v="6"/>
    </i>
    <i r="1">
      <x v="14"/>
    </i>
    <i r="1">
      <x v="13"/>
    </i>
    <i r="1">
      <x v="17"/>
    </i>
    <i r="1">
      <x v="27"/>
    </i>
    <i r="1">
      <x v="26"/>
    </i>
    <i r="1">
      <x v="4"/>
    </i>
    <i r="1">
      <x v="25"/>
    </i>
    <i r="1">
      <x v="7"/>
    </i>
    <i r="1">
      <x v="24"/>
    </i>
    <i r="1">
      <x v="19"/>
    </i>
    <i r="1">
      <x v="12"/>
    </i>
    <i r="1">
      <x v="2"/>
    </i>
    <i r="1">
      <x v="3"/>
    </i>
    <i r="1">
      <x v="20"/>
    </i>
    <i r="1">
      <x v="10"/>
    </i>
    <i r="1">
      <x v="11"/>
    </i>
    <i r="1">
      <x v="5"/>
    </i>
    <i r="1">
      <x v="15"/>
    </i>
    <i r="1">
      <x v="8"/>
    </i>
    <i r="1">
      <x v="21"/>
    </i>
    <i r="1">
      <x/>
    </i>
    <i r="1">
      <x v="23"/>
    </i>
    <i r="1">
      <x v="9"/>
    </i>
    <i r="1">
      <x v="28"/>
    </i>
    <i r="1">
      <x v="22"/>
    </i>
    <i r="1">
      <x v="16"/>
    </i>
    <i r="1">
      <x v="1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75" name="[Dim_StatutArret].[Statut_Arret].&amp;[Oui]" cap="Oui"/>
    <pageField fld="1" hier="110" name="[DIM_FluxG].[FG_FluxG_Agrege_LIB].&amp;[IMPORTATIONS  CAF]" cap="IMPORTATIONS  CAF"/>
    <pageField fld="7" hier="96" name="[DIM_DateEnregistrement].[Enregistrement_Mois].[All]" cap="All"/>
  </pageFields>
  <dataFields count="2">
    <dataField fld="5" baseField="0" baseItem="0"/>
    <dataField fld="2" baseField="0" baseItem="0" numFmtId="170"/>
  </dataFields>
  <formats count="5">
    <format dxfId="29">
      <pivotArea type="all" dataOnly="0" outline="0" fieldPosition="0"/>
    </format>
    <format dxfId="28">
      <pivotArea field="0" type="button" dataOnly="0" labelOnly="1" outline="0" axis="axisCol" fieldPosition="0"/>
    </format>
    <format dxfId="27">
      <pivotArea type="topRight" dataOnly="0" labelOnly="1" outline="0" fieldPosition="0"/>
    </format>
    <format dxfId="26">
      <pivotArea dataOnly="0" labelOnly="1" fieldPosition="0">
        <references count="1">
          <reference field="0" count="0"/>
        </references>
      </pivotArea>
    </format>
    <format dxfId="25">
      <pivotArea outline="0" collapsedLevelsAreSubtotals="1" fieldPosition="0"/>
    </format>
  </formats>
  <pivotHierarchies count="23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3" level="1">
        <member name="[DIM_DateEnregistrement].[Enregistrement_Mois].&amp;[01]"/>
        <member name="[DIM_DateEnregistrement].[Enregistrement_Mois].&amp;[02]"/>
        <member name="[DIM_DateEnregistrement].[Enregistrement_Mois].&amp;[03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DIM_FluxG].[FG_FluxG_Agrege_LIB].&amp;[IMPORTATIONS  CAF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10000000}" name="Tableau croisé dynamique10" cacheId="3320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EN6:ER13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4">
        <item x="0"/>
        <item x="1"/>
        <item x="2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5">
    <i>
      <x/>
    </i>
    <i r="1">
      <x v="1"/>
    </i>
    <i r="1">
      <x v="2"/>
    </i>
    <i r="1">
      <x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75" name="[Dim_StatutArret].[Statut_Arret].&amp;[Oui]" cap="Oui"/>
    <pageField fld="1" hier="110" name="[DIM_FluxG].[FG_FluxG_Agrege_LIB].&amp;[IMPORTATIONS  CAF]" cap="IMPORTATIONS  CAF"/>
    <pageField fld="7" hier="96" name="[DIM_DateEnregistrement].[Enregistrement_Mois].[All]" cap="All"/>
  </pageFields>
  <dataFields count="2">
    <dataField fld="5" baseField="0" baseItem="0"/>
    <dataField fld="2" baseField="0" baseItem="0" numFmtId="170"/>
  </dataFields>
  <formats count="5">
    <format dxfId="34">
      <pivotArea type="all" dataOnly="0" outline="0" fieldPosition="0"/>
    </format>
    <format dxfId="33">
      <pivotArea field="0" type="button" dataOnly="0" labelOnly="1" outline="0" axis="axisCol" fieldPosition="0"/>
    </format>
    <format dxfId="32">
      <pivotArea type="topRight" dataOnly="0" labelOnly="1" outline="0" fieldPosition="0"/>
    </format>
    <format dxfId="31">
      <pivotArea dataOnly="0" labelOnly="1" fieldPosition="0">
        <references count="1">
          <reference field="0" count="0"/>
        </references>
      </pivotArea>
    </format>
    <format dxfId="30">
      <pivotArea outline="0" collapsedLevelsAreSubtotals="1" fieldPosition="0"/>
    </format>
  </formats>
  <pivotHierarchies count="23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3" level="1">
        <member name="[DIM_DateEnregistrement].[Enregistrement_Mois].&amp;[01]"/>
        <member name="[DIM_DateEnregistrement].[Enregistrement_Mois].&amp;[02]"/>
        <member name="[DIM_DateEnregistrement].[Enregistrement_Mois].&amp;[03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DIM_FluxG].[FG_FluxG_Agrege_LIB].&amp;[IMPORTATIONS  CAF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C000000}" name="Tableau croisé dynamique7" cacheId="3371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BJ6:BN13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s="1"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4">
        <item x="0"/>
        <item x="1"/>
        <item x="2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5">
    <i>
      <x/>
    </i>
    <i r="1">
      <x/>
    </i>
    <i r="1">
      <x v="1"/>
    </i>
    <i r="1">
      <x v="2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75" name="[Dim_StatutArret].[Statut_Arret].&amp;[Oui]" cap="Oui"/>
    <pageField fld="1" hier="110" name="[DIM_FluxG].[FG_FluxG_Agrege_LIB].&amp;[EXPORTATIONS  FAB]" cap="EXPORTATIONS  FAB"/>
    <pageField fld="7" hier="96" name="[DIM_DateEnregistrement].[Enregistrement_Mois].[All]" cap="All"/>
  </pageFields>
  <dataFields count="2">
    <dataField fld="5" baseField="0" baseItem="0"/>
    <dataField fld="2" baseField="0" baseItem="0" numFmtId="170"/>
  </dataFields>
  <formats count="5">
    <format dxfId="39">
      <pivotArea type="all" dataOnly="0" outline="0" fieldPosition="0"/>
    </format>
    <format dxfId="38">
      <pivotArea field="0" type="button" dataOnly="0" labelOnly="1" outline="0" axis="axisCol" fieldPosition="0"/>
    </format>
    <format dxfId="37">
      <pivotArea type="topRight" dataOnly="0" labelOnly="1" outline="0" fieldPosition="0"/>
    </format>
    <format dxfId="36">
      <pivotArea dataOnly="0" labelOnly="1" fieldPosition="0">
        <references count="1">
          <reference field="0" count="0"/>
        </references>
      </pivotArea>
    </format>
    <format dxfId="35">
      <pivotArea outline="0" collapsedLevelsAreSubtotals="1" fieldPosition="0"/>
    </format>
  </formats>
  <pivotHierarchies count="23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3" level="1">
        <member name="[DIM_DateEnregistrement].[Enregistrement_Mois].&amp;[01]"/>
        <member name="[DIM_DateEnregistrement].[Enregistrement_Mois].&amp;[02]"/>
        <member name="[DIM_DateEnregistrement].[Enregistrement_Mois].&amp;[03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E000000}" name="Tableau croisé dynamique20" cacheId="3353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FC8:FG21" firstHeaderRow="1" firstDataRow="3" firstDataCol="1" rowPageCount="4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dataField="1" subtotalTop="0" showAll="0" defaultSubtotal="0"/>
    <pivotField axis="axisPage" allDrilled="1" showAll="0" sortType="descending" defaultAttributeDrillState="1">
      <items count="1"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1">
    <field x="4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4">
    <pageField fld="3" hier="175" name="[Dim_StatutArret].[Statut_Arret].&amp;[Oui]" cap="Oui"/>
    <pageField fld="1" hier="110" name="[DIM_FluxG].[FG_FluxG_Agrege_LIB].&amp;[IMPORTATIONS  CAF]" cap="IMPORTATIONS  CAF"/>
    <pageField fld="7" hier="96" name="[DIM_DateEnregistrement].[Enregistrement_Mois].[All]" cap="All"/>
    <pageField fld="6" hier="37" name="[DIM_Article].[Ar_NPR_LIB].[All]" cap="All"/>
  </pageFields>
  <dataFields count="2">
    <dataField fld="5" baseField="0" baseItem="0"/>
    <dataField fld="2" baseField="0" baseItem="0" numFmtId="170"/>
  </dataFields>
  <formats count="5">
    <format dxfId="44">
      <pivotArea type="all" dataOnly="0" outline="0" fieldPosition="0"/>
    </format>
    <format dxfId="43">
      <pivotArea field="0" type="button" dataOnly="0" labelOnly="1" outline="0" axis="axisCol" fieldPosition="0"/>
    </format>
    <format dxfId="42">
      <pivotArea type="topRight" dataOnly="0" labelOnly="1" outline="0" fieldPosition="0"/>
    </format>
    <format dxfId="41">
      <pivotArea dataOnly="0" labelOnly="1" fieldPosition="0">
        <references count="1">
          <reference field="0" count="0"/>
        </references>
      </pivotArea>
    </format>
    <format dxfId="40">
      <pivotArea outline="0" collapsedLevelsAreSubtotals="1" fieldPosition="0"/>
    </format>
  </formats>
  <pivotHierarchies count="23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3" level="1">
        <member name="[DIM_DateEnregistrement].[Enregistrement_Mois].&amp;[01]"/>
        <member name="[DIM_DateEnregistrement].[Enregistrement_Mois].&amp;[02]"/>
        <member name="[DIM_DateEnregistrement].[Enregistrement_Mois].&amp;[03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DIM_FluxG].[FG_FluxG_Agrege_LIB].&amp;[IMPORTATIONS  CAF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1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Enregistrement_Mois" xr10:uid="{00000000-0013-0000-FFFF-FFFF01000000}" sourceName="[DIM_DateEnregistrement].[Enregistrement_Mois]">
  <pivotTables>
    <pivotTable tabId="4" name="Tableau croisé dynamique1"/>
    <pivotTable tabId="4" name="Tableau croisé dynamique10"/>
    <pivotTable tabId="4" name="Tableau croisé dynamique11"/>
    <pivotTable tabId="4" name="Tableau croisé dynamique12"/>
    <pivotTable tabId="4" name="Tableau croisé dynamique13"/>
    <pivotTable tabId="4" name="Tableau croisé dynamique14"/>
    <pivotTable tabId="4" name="Tableau croisé dynamique15"/>
    <pivotTable tabId="4" name="Tableau croisé dynamique16"/>
    <pivotTable tabId="4" name="Tableau croisé dynamique17"/>
    <pivotTable tabId="4" name="Tableau croisé dynamique18"/>
    <pivotTable tabId="4" name="Tableau croisé dynamique19"/>
    <pivotTable tabId="4" name="Tableau croisé dynamique2"/>
    <pivotTable tabId="4" name="Tableau croisé dynamique20"/>
    <pivotTable tabId="4" name="Tableau croisé dynamique25"/>
    <pivotTable tabId="4" name="Tableau croisé dynamique3"/>
    <pivotTable tabId="4" name="Tableau croisé dynamique4"/>
    <pivotTable tabId="4" name="Tableau croisé dynamique5"/>
    <pivotTable tabId="4" name="Tableau croisé dynamique6"/>
    <pivotTable tabId="4" name="Tableau croisé dynamique7"/>
    <pivotTable tabId="4" name="Tableau croisé dynamique8"/>
    <pivotTable tabId="4" name="Tableau croisé dynamique9"/>
  </pivotTables>
  <data>
    <olap pivotCacheId="2093695549">
      <levels count="2">
        <level uniqueName="[DIM_DateEnregistrement].[Enregistrement_Mois].[(All)]" sourceCaption="(All)" count="0"/>
        <level uniqueName="[DIM_DateEnregistrement].[Enregistrement_Mois].[Enregistrement_Mois]" sourceCaption="Enregistrement_Mois" count="12">
          <ranges>
            <range startItem="0">
              <i n="[DIM_DateEnregistrement].[Enregistrement_Mois].&amp;[01]" c="01"/>
              <i n="[DIM_DateEnregistrement].[Enregistrement_Mois].&amp;[02]" c="02"/>
              <i n="[DIM_DateEnregistrement].[Enregistrement_Mois].&amp;[03]" c="03"/>
              <i n="[DIM_DateEnregistrement].[Enregistrement_Mois].&amp;[04]" c="04"/>
              <i n="[DIM_DateEnregistrement].[Enregistrement_Mois].&amp;[05]" c="05"/>
              <i n="[DIM_DateEnregistrement].[Enregistrement_Mois].&amp;[06]" c="06"/>
              <i n="[DIM_DateEnregistrement].[Enregistrement_Mois].&amp;[07]" c="07"/>
              <i n="[DIM_DateEnregistrement].[Enregistrement_Mois].&amp;[08]" c="08"/>
              <i n="[DIM_DateEnregistrement].[Enregistrement_Mois].&amp;[09]" c="09"/>
              <i n="[DIM_DateEnregistrement].[Enregistrement_Mois].&amp;[10]" c="10"/>
              <i n="[DIM_DateEnregistrement].[Enregistrement_Mois].&amp;[11]" c="11"/>
              <i n="[DIM_DateEnregistrement].[Enregistrement_Mois].&amp;[12]" c="12"/>
            </range>
          </ranges>
        </level>
      </levels>
      <selections count="3">
        <selection n="[DIM_DateEnregistrement].[Enregistrement_Mois].&amp;[01]"/>
        <selection n="[DIM_DateEnregistrement].[Enregistrement_Mois].&amp;[02]"/>
        <selection n="[DIM_DateEnregistrement].[Enregistrement_Mois].&amp;[03]"/>
      </selections>
    </olap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Annee" xr10:uid="{00000000-0013-0000-FFFF-FFFF02000000}" sourceName="[DIM_AnneeDeclaration].[Annee]">
  <pivotTables>
    <pivotTable tabId="4" name="Tableau croisé dynamique17"/>
    <pivotTable tabId="4" name="Tableau croisé dynamique1"/>
    <pivotTable tabId="4" name="Tableau croisé dynamique10"/>
    <pivotTable tabId="4" name="Tableau croisé dynamique11"/>
    <pivotTable tabId="4" name="Tableau croisé dynamique12"/>
    <pivotTable tabId="4" name="Tableau croisé dynamique13"/>
    <pivotTable tabId="4" name="Tableau croisé dynamique14"/>
    <pivotTable tabId="4" name="Tableau croisé dynamique15"/>
    <pivotTable tabId="4" name="Tableau croisé dynamique16"/>
    <pivotTable tabId="4" name="Tableau croisé dynamique18"/>
    <pivotTable tabId="4" name="Tableau croisé dynamique19"/>
    <pivotTable tabId="4" name="Tableau croisé dynamique2"/>
    <pivotTable tabId="4" name="Tableau croisé dynamique20"/>
    <pivotTable tabId="4" name="Tableau croisé dynamique3"/>
    <pivotTable tabId="4" name="Tableau croisé dynamique4"/>
    <pivotTable tabId="4" name="Tableau croisé dynamique5"/>
    <pivotTable tabId="4" name="Tableau croisé dynamique6"/>
    <pivotTable tabId="4" name="Tableau croisé dynamique7"/>
    <pivotTable tabId="4" name="Tableau croisé dynamique8"/>
    <pivotTable tabId="4" name="Tableau croisé dynamique9"/>
  </pivotTables>
  <data>
    <olap pivotCacheId="2093695549">
      <levels count="2">
        <level uniqueName="[DIM_AnneeDeclaration].[Annee].[(All)]" sourceCaption="(All)" count="0"/>
        <level uniqueName="[DIM_AnneeDeclaration].[Annee].[Annee]" sourceCaption="Annee" count="32">
          <ranges>
            <range startItem="0">
              <i n="[DIM_AnneeDeclaration].[Annee].&amp;[2014]" c="2014"/>
              <i n="[DIM_AnneeDeclaration].[Annee].&amp;[2015]" c="2015"/>
              <i n="[DIM_AnneeDeclaration].[Annee].&amp;[2016]" c="2016"/>
              <i n="[DIM_AnneeDeclaration].[Annee].&amp;[2017]" c="2017"/>
              <i n="[DIM_AnneeDeclaration].[Annee].&amp;[2018]" c="2018"/>
              <i n="[DIM_AnneeDeclaration].[Annee].&amp;[2019]" c="2019"/>
              <i n="[DIM_AnneeDeclaration].[Annee].&amp;[2020]" c="2020"/>
              <i n="[DIM_AnneeDeclaration].[Annee].&amp;[2021]" c="2021"/>
              <i n="[DIM_AnneeDeclaration].[Annee].&amp;[2022]" c="2022"/>
              <i n="[DIM_AnneeDeclaration].[Annee].&amp;[2023]" c="2023"/>
              <i n="[DIM_AnneeDeclaration].[Annee].&amp;[2024]" c="2024"/>
              <i n="[DIM_AnneeDeclaration].[Annee].&amp;[2025]" c="2025"/>
              <i n="[DIM_AnneeDeclaration].[Annee].&amp;[2026]" c="2026"/>
              <i n="[DIM_AnneeDeclaration].[Annee].&amp;[2010]" c="2010" nd="1"/>
              <i n="[DIM_AnneeDeclaration].[Annee].&amp;[2011]" c="2011" nd="1"/>
              <i n="[DIM_AnneeDeclaration].[Annee].&amp;[2012]" c="2012" nd="1"/>
              <i n="[DIM_AnneeDeclaration].[Annee].&amp;[2013]" c="2013" nd="1"/>
              <i n="[DIM_AnneeDeclaration].[Annee].&amp;[2027]" c="2027" nd="1"/>
              <i n="[DIM_AnneeDeclaration].[Annee].&amp;[2028]" c="2028" nd="1"/>
              <i n="[DIM_AnneeDeclaration].[Annee].&amp;[2029]" c="2029" nd="1"/>
              <i n="[DIM_AnneeDeclaration].[Annee].&amp;[2030]" c="2030" nd="1"/>
              <i n="[DIM_AnneeDeclaration].[Annee].&amp;[2031]" c="2031" nd="1"/>
              <i n="[DIM_AnneeDeclaration].[Annee].&amp;[2032]" c="2032" nd="1"/>
              <i n="[DIM_AnneeDeclaration].[Annee].&amp;[2033]" c="2033" nd="1"/>
              <i n="[DIM_AnneeDeclaration].[Annee].&amp;[2034]" c="2034" nd="1"/>
              <i n="[DIM_AnneeDeclaration].[Annee].&amp;[2035]" c="2035" nd="1"/>
              <i n="[DIM_AnneeDeclaration].[Annee].&amp;[2036]" c="2036" nd="1"/>
              <i n="[DIM_AnneeDeclaration].[Annee].&amp;[2037]" c="2037" nd="1"/>
              <i n="[DIM_AnneeDeclaration].[Annee].&amp;[2038]" c="2038" nd="1"/>
              <i n="[DIM_AnneeDeclaration].[Annee].&amp;[2039]" c="2039" nd="1"/>
              <i n="[DIM_AnneeDeclaration].[Annee].&amp;[2040]" c="2040" nd="1"/>
              <i n="[DIM_AnneeDeclaration].[Annee].[All].UNKNOWNMEMBER" c="Unknown" nd="1"/>
            </range>
          </ranges>
        </level>
      </levels>
      <selections count="2">
        <selection n="[DIM_AnneeDeclaration].[Annee].&amp;[2025]"/>
        <selection n="[DIM_AnneeDeclaration].[Annee].&amp;[2026]"/>
      </selections>
    </olap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Enregistrement_Mois" xr10:uid="{00000000-0014-0000-FFFF-FFFF01000000}" cache="Segment_Enregistrement_Mois" caption="Enregistrement_Mois" level="1" rowHeight="241300"/>
  <slicer name="Annee" xr10:uid="{00000000-0014-0000-FFFF-FFFF02000000}" cache="Segment_Annee" caption="Annee" startItem="6" level="1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Enregistrement_Mois 3" xr10:uid="{00000000-0014-0000-FFFF-FFFF03000000}" cache="Segment_Enregistrement_Mois" caption="Enregistrement_Mois" level="1" rowHeight="241300"/>
  <slicer name="Annee 1" xr10:uid="{00000000-0014-0000-FFFF-FFFF04000000}" cache="Segment_Annee" caption="Annee" startItem="6" level="1" rowHeight="241300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Enregistrement_Mois 1" xr10:uid="{00000000-0014-0000-FFFF-FFFF05000000}" cache="Segment_Enregistrement_Mois" caption="Enregistrement_Mois" level="1" rowHeight="241300"/>
</slicers>
</file>

<file path=xl/slicers/slicer4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Enregistrement_Mois 2" xr10:uid="{00000000-0014-0000-FFFF-FFFF06000000}" cache="Segment_Enregistrement_Mois" caption="Enregistrement_Mois" level="1" rowHeight="241300"/>
</slicers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8.xml"/><Relationship Id="rId13" Type="http://schemas.openxmlformats.org/officeDocument/2006/relationships/pivotTable" Target="../pivotTables/pivotTable13.xml"/><Relationship Id="rId18" Type="http://schemas.openxmlformats.org/officeDocument/2006/relationships/pivotTable" Target="../pivotTables/pivotTable18.xml"/><Relationship Id="rId3" Type="http://schemas.openxmlformats.org/officeDocument/2006/relationships/pivotTable" Target="../pivotTables/pivotTable3.xml"/><Relationship Id="rId21" Type="http://schemas.openxmlformats.org/officeDocument/2006/relationships/pivotTable" Target="../pivotTables/pivotTable21.xml"/><Relationship Id="rId7" Type="http://schemas.openxmlformats.org/officeDocument/2006/relationships/pivotTable" Target="../pivotTables/pivotTable7.xml"/><Relationship Id="rId12" Type="http://schemas.openxmlformats.org/officeDocument/2006/relationships/pivotTable" Target="../pivotTables/pivotTable12.xml"/><Relationship Id="rId17" Type="http://schemas.openxmlformats.org/officeDocument/2006/relationships/pivotTable" Target="../pivotTables/pivotTable17.xml"/><Relationship Id="rId2" Type="http://schemas.openxmlformats.org/officeDocument/2006/relationships/pivotTable" Target="../pivotTables/pivotTable2.xml"/><Relationship Id="rId16" Type="http://schemas.openxmlformats.org/officeDocument/2006/relationships/pivotTable" Target="../pivotTables/pivotTable16.xml"/><Relationship Id="rId20" Type="http://schemas.openxmlformats.org/officeDocument/2006/relationships/pivotTable" Target="../pivotTables/pivotTable20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11" Type="http://schemas.openxmlformats.org/officeDocument/2006/relationships/pivotTable" Target="../pivotTables/pivotTable11.xml"/><Relationship Id="rId5" Type="http://schemas.openxmlformats.org/officeDocument/2006/relationships/pivotTable" Target="../pivotTables/pivotTable5.xml"/><Relationship Id="rId15" Type="http://schemas.openxmlformats.org/officeDocument/2006/relationships/pivotTable" Target="../pivotTables/pivotTable15.xml"/><Relationship Id="rId23" Type="http://schemas.microsoft.com/office/2007/relationships/slicer" Target="../slicers/slicer1.xml"/><Relationship Id="rId10" Type="http://schemas.openxmlformats.org/officeDocument/2006/relationships/pivotTable" Target="../pivotTables/pivotTable10.xml"/><Relationship Id="rId19" Type="http://schemas.openxmlformats.org/officeDocument/2006/relationships/pivotTable" Target="../pivotTables/pivotTable19.xml"/><Relationship Id="rId4" Type="http://schemas.openxmlformats.org/officeDocument/2006/relationships/pivotTable" Target="../pivotTables/pivotTable4.xml"/><Relationship Id="rId9" Type="http://schemas.openxmlformats.org/officeDocument/2006/relationships/pivotTable" Target="../pivotTables/pivotTable9.xml"/><Relationship Id="rId14" Type="http://schemas.openxmlformats.org/officeDocument/2006/relationships/pivotTable" Target="../pivotTables/pivotTable14.xml"/><Relationship Id="rId2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microsoft.com/office/2007/relationships/slicer" Target="../slicers/slicer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microsoft.com/office/2007/relationships/slicer" Target="../slicers/slicer3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microsoft.com/office/2007/relationships/slicer" Target="../slicers/slicer4.xml"/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G103"/>
  <sheetViews>
    <sheetView zoomScale="70" zoomScaleNormal="70" workbookViewId="0">
      <selection activeCell="B17" sqref="B17"/>
    </sheetView>
  </sheetViews>
  <sheetFormatPr baseColWidth="10" defaultRowHeight="15" x14ac:dyDescent="0.25"/>
  <cols>
    <col min="1" max="1" width="23.42578125" bestFit="1" customWidth="1"/>
    <col min="2" max="2" width="23.5703125" customWidth="1"/>
    <col min="3" max="3" width="18.140625" bestFit="1" customWidth="1"/>
    <col min="6" max="6" width="66.42578125" bestFit="1" customWidth="1"/>
    <col min="7" max="7" width="26.42578125" bestFit="1" customWidth="1"/>
    <col min="8" max="8" width="20.28515625" bestFit="1" customWidth="1"/>
    <col min="9" max="9" width="18.7109375" bestFit="1" customWidth="1"/>
    <col min="10" max="10" width="20.28515625" bestFit="1" customWidth="1"/>
    <col min="11" max="11" width="19.42578125" style="7" bestFit="1" customWidth="1"/>
    <col min="14" max="14" width="76.85546875" bestFit="1" customWidth="1"/>
    <col min="15" max="15" width="26.42578125" bestFit="1" customWidth="1"/>
    <col min="16" max="16" width="20.28515625" bestFit="1" customWidth="1"/>
    <col min="17" max="17" width="18.7109375" bestFit="1" customWidth="1"/>
    <col min="18" max="18" width="20.28515625" bestFit="1" customWidth="1"/>
    <col min="19" max="19" width="20.42578125" bestFit="1" customWidth="1"/>
    <col min="22" max="22" width="53.42578125" bestFit="1" customWidth="1"/>
    <col min="23" max="23" width="26.42578125" bestFit="1" customWidth="1"/>
    <col min="24" max="24" width="20.28515625" bestFit="1" customWidth="1"/>
    <col min="25" max="25" width="18.7109375" bestFit="1" customWidth="1"/>
    <col min="26" max="26" width="20.28515625" bestFit="1" customWidth="1"/>
    <col min="27" max="28" width="20.28515625" customWidth="1"/>
    <col min="30" max="30" width="23.42578125" bestFit="1" customWidth="1"/>
    <col min="31" max="31" width="26.42578125" bestFit="1" customWidth="1"/>
    <col min="32" max="32" width="20.28515625" bestFit="1" customWidth="1"/>
    <col min="33" max="33" width="18.7109375" bestFit="1" customWidth="1"/>
    <col min="34" max="34" width="20.28515625" bestFit="1" customWidth="1"/>
    <col min="35" max="35" width="15.85546875" style="7" bestFit="1" customWidth="1"/>
    <col min="38" max="38" width="58.7109375" bestFit="1" customWidth="1"/>
    <col min="39" max="39" width="26.42578125" bestFit="1" customWidth="1"/>
    <col min="40" max="40" width="20.28515625" bestFit="1" customWidth="1"/>
    <col min="41" max="41" width="18.7109375" bestFit="1" customWidth="1"/>
    <col min="42" max="42" width="20.28515625" bestFit="1" customWidth="1"/>
    <col min="43" max="43" width="18.42578125" style="7" bestFit="1" customWidth="1"/>
    <col min="45" max="45" width="32.28515625" bestFit="1" customWidth="1"/>
    <col min="46" max="46" width="71.5703125" bestFit="1" customWidth="1"/>
    <col min="47" max="47" width="26.42578125" bestFit="1" customWidth="1"/>
    <col min="48" max="48" width="20.28515625" bestFit="1" customWidth="1"/>
    <col min="49" max="49" width="18.7109375" bestFit="1" customWidth="1"/>
    <col min="50" max="50" width="20.28515625" bestFit="1" customWidth="1"/>
    <col min="51" max="51" width="20" bestFit="1" customWidth="1"/>
    <col min="54" max="54" width="85.42578125" bestFit="1" customWidth="1"/>
    <col min="55" max="55" width="26.42578125" bestFit="1" customWidth="1"/>
    <col min="56" max="56" width="20.28515625" bestFit="1" customWidth="1"/>
    <col min="57" max="57" width="18.7109375" bestFit="1" customWidth="1"/>
    <col min="58" max="58" width="20.28515625" bestFit="1" customWidth="1"/>
    <col min="59" max="59" width="21" style="7" bestFit="1" customWidth="1"/>
    <col min="62" max="62" width="46.7109375" bestFit="1" customWidth="1"/>
    <col min="63" max="63" width="26.42578125" bestFit="1" customWidth="1"/>
    <col min="64" max="64" width="20.28515625" bestFit="1" customWidth="1"/>
    <col min="65" max="65" width="18.7109375" bestFit="1" customWidth="1"/>
    <col min="66" max="66" width="20.28515625" bestFit="1" customWidth="1"/>
    <col min="67" max="69" width="20.28515625" customWidth="1"/>
    <col min="70" max="70" width="84.42578125" bestFit="1" customWidth="1"/>
    <col min="71" max="71" width="26.42578125" bestFit="1" customWidth="1"/>
    <col min="72" max="72" width="20.28515625" bestFit="1" customWidth="1"/>
    <col min="73" max="73" width="18.7109375" bestFit="1" customWidth="1"/>
    <col min="74" max="74" width="20.28515625" bestFit="1" customWidth="1"/>
    <col min="75" max="76" width="20.28515625" customWidth="1"/>
    <col min="77" max="77" width="44.28515625" bestFit="1" customWidth="1"/>
    <col min="78" max="78" width="26.42578125" bestFit="1" customWidth="1"/>
    <col min="79" max="79" width="20.7109375" bestFit="1" customWidth="1"/>
    <col min="80" max="80" width="18.7109375" bestFit="1" customWidth="1"/>
    <col min="81" max="81" width="20.7109375" bestFit="1" customWidth="1"/>
    <col min="82" max="82" width="20.28515625" customWidth="1"/>
    <col min="83" max="83" width="20.28515625" style="29" customWidth="1"/>
    <col min="84" max="86" width="20.28515625" customWidth="1"/>
    <col min="87" max="87" width="66.42578125" bestFit="1" customWidth="1"/>
    <col min="88" max="88" width="26.42578125" bestFit="1" customWidth="1"/>
    <col min="89" max="89" width="20.28515625" bestFit="1" customWidth="1"/>
    <col min="90" max="90" width="18.7109375" bestFit="1" customWidth="1"/>
    <col min="91" max="91" width="20.28515625" bestFit="1" customWidth="1"/>
    <col min="92" max="92" width="20" style="7" bestFit="1" customWidth="1"/>
    <col min="96" max="96" width="76.85546875" bestFit="1" customWidth="1"/>
    <col min="97" max="97" width="26.42578125" bestFit="1" customWidth="1"/>
    <col min="98" max="98" width="20.28515625" bestFit="1" customWidth="1"/>
    <col min="99" max="99" width="18.7109375" bestFit="1" customWidth="1"/>
    <col min="100" max="100" width="20.28515625" bestFit="1" customWidth="1"/>
    <col min="101" max="101" width="20" style="7" bestFit="1" customWidth="1"/>
    <col min="104" max="104" width="53.42578125" bestFit="1" customWidth="1"/>
    <col min="105" max="105" width="26.42578125" bestFit="1" customWidth="1"/>
    <col min="106" max="106" width="20.28515625" bestFit="1" customWidth="1"/>
    <col min="107" max="107" width="18.7109375" bestFit="1" customWidth="1"/>
    <col min="108" max="108" width="20.28515625" bestFit="1" customWidth="1"/>
    <col min="109" max="109" width="21" style="7" bestFit="1" customWidth="1"/>
    <col min="112" max="112" width="23.42578125" bestFit="1" customWidth="1"/>
    <col min="113" max="113" width="26.42578125" bestFit="1" customWidth="1"/>
    <col min="114" max="114" width="20.28515625" bestFit="1" customWidth="1"/>
    <col min="115" max="115" width="18.7109375" bestFit="1" customWidth="1"/>
    <col min="116" max="116" width="20.28515625" bestFit="1" customWidth="1"/>
    <col min="117" max="117" width="18.42578125" style="7" bestFit="1" customWidth="1"/>
    <col min="120" max="120" width="58.7109375" bestFit="1" customWidth="1"/>
    <col min="121" max="121" width="26.42578125" bestFit="1" customWidth="1"/>
    <col min="122" max="122" width="20.28515625" bestFit="1" customWidth="1"/>
    <col min="123" max="123" width="18.7109375" bestFit="1" customWidth="1"/>
    <col min="124" max="124" width="20.28515625" bestFit="1" customWidth="1"/>
    <col min="125" max="125" width="20" style="7" bestFit="1" customWidth="1"/>
    <col min="128" max="128" width="71.5703125" bestFit="1" customWidth="1"/>
    <col min="129" max="129" width="26.42578125" bestFit="1" customWidth="1"/>
    <col min="130" max="130" width="20.28515625" bestFit="1" customWidth="1"/>
    <col min="131" max="131" width="18.7109375" bestFit="1" customWidth="1"/>
    <col min="132" max="132" width="20.28515625" bestFit="1" customWidth="1"/>
    <col min="133" max="133" width="20" style="7" bestFit="1" customWidth="1"/>
    <col min="136" max="136" width="85.42578125" bestFit="1" customWidth="1"/>
    <col min="137" max="137" width="26.42578125" bestFit="1" customWidth="1"/>
    <col min="138" max="138" width="20.28515625" bestFit="1" customWidth="1"/>
    <col min="139" max="139" width="18.7109375" bestFit="1" customWidth="1"/>
    <col min="140" max="140" width="20.28515625" bestFit="1" customWidth="1"/>
    <col min="141" max="141" width="20" style="7" bestFit="1" customWidth="1"/>
    <col min="144" max="144" width="46.7109375" bestFit="1" customWidth="1"/>
    <col min="145" max="145" width="26.42578125" bestFit="1" customWidth="1"/>
    <col min="146" max="146" width="20.28515625" bestFit="1" customWidth="1"/>
    <col min="147" max="147" width="18.7109375" bestFit="1" customWidth="1"/>
    <col min="148" max="148" width="20.28515625" bestFit="1" customWidth="1"/>
    <col min="149" max="151" width="20.28515625" customWidth="1"/>
    <col min="152" max="152" width="84.42578125" bestFit="1" customWidth="1"/>
    <col min="153" max="153" width="26.42578125" bestFit="1" customWidth="1"/>
    <col min="154" max="154" width="20.28515625" bestFit="1" customWidth="1"/>
    <col min="155" max="155" width="18.7109375" bestFit="1" customWidth="1"/>
    <col min="156" max="156" width="20.28515625" bestFit="1" customWidth="1"/>
    <col min="157" max="157" width="20" style="7" bestFit="1" customWidth="1"/>
    <col min="159" max="159" width="44.28515625" bestFit="1" customWidth="1"/>
    <col min="160" max="160" width="26.42578125" bestFit="1" customWidth="1"/>
    <col min="161" max="161" width="20.7109375" bestFit="1" customWidth="1"/>
    <col min="162" max="162" width="19.28515625" bestFit="1" customWidth="1"/>
    <col min="163" max="163" width="20.7109375" bestFit="1" customWidth="1"/>
  </cols>
  <sheetData>
    <row r="1" spans="1:163" ht="15.75" x14ac:dyDescent="0.25">
      <c r="A1" s="42" t="str">
        <f>VLOOKUP($A$4,REF!$E$3:$H$15,4,FALSE)&amp;" 2026*"</f>
        <v>Janvier - Mars 2026*</v>
      </c>
      <c r="B1" s="42"/>
      <c r="C1" s="42" t="str">
        <f>VLOOKUP($A$4,REF!$E$3:$H$15,4,FALSE)&amp;" 2025"</f>
        <v>Janvier - Mars 2025</v>
      </c>
      <c r="D1" s="42"/>
      <c r="BY1" s="24" t="s">
        <v>206</v>
      </c>
      <c r="BZ1" s="25" t="s" vm="1">
        <v>207</v>
      </c>
    </row>
    <row r="2" spans="1:163" ht="15.75" x14ac:dyDescent="0.25">
      <c r="F2" s="24" t="s">
        <v>206</v>
      </c>
      <c r="G2" s="25" t="s" vm="1">
        <v>207</v>
      </c>
      <c r="N2" s="24" t="s">
        <v>206</v>
      </c>
      <c r="O2" s="25" t="s" vm="1">
        <v>207</v>
      </c>
      <c r="V2" s="24" t="s">
        <v>206</v>
      </c>
      <c r="W2" s="25" t="s" vm="1">
        <v>207</v>
      </c>
      <c r="AD2" s="24" t="s">
        <v>206</v>
      </c>
      <c r="AE2" s="25" t="s" vm="1">
        <v>207</v>
      </c>
      <c r="AL2" s="24" t="s">
        <v>206</v>
      </c>
      <c r="AM2" s="25" t="s" vm="1">
        <v>207</v>
      </c>
      <c r="AT2" s="24" t="s">
        <v>206</v>
      </c>
      <c r="AU2" s="25" t="s" vm="1">
        <v>207</v>
      </c>
      <c r="BB2" s="24" t="s">
        <v>206</v>
      </c>
      <c r="BC2" s="25" t="s" vm="1">
        <v>207</v>
      </c>
      <c r="BJ2" s="24" t="s">
        <v>206</v>
      </c>
      <c r="BK2" s="25" t="s" vm="1">
        <v>207</v>
      </c>
      <c r="BR2" s="24" t="s">
        <v>206</v>
      </c>
      <c r="BS2" s="25" t="s" vm="1">
        <v>207</v>
      </c>
      <c r="BY2" s="24" t="s">
        <v>214</v>
      </c>
      <c r="BZ2" s="25" t="s" vm="2">
        <v>212</v>
      </c>
      <c r="CI2" s="24" t="s">
        <v>206</v>
      </c>
      <c r="CJ2" s="25" t="s" vm="1">
        <v>207</v>
      </c>
      <c r="CR2" s="24" t="s">
        <v>206</v>
      </c>
      <c r="CS2" s="25" t="s" vm="1">
        <v>207</v>
      </c>
      <c r="CZ2" s="24" t="s">
        <v>206</v>
      </c>
      <c r="DA2" s="25" t="s" vm="1">
        <v>207</v>
      </c>
      <c r="DH2" s="24" t="s">
        <v>206</v>
      </c>
      <c r="DI2" s="25" t="s" vm="1">
        <v>207</v>
      </c>
      <c r="DP2" s="24" t="s">
        <v>206</v>
      </c>
      <c r="DQ2" s="25" t="s" vm="1">
        <v>207</v>
      </c>
      <c r="DX2" s="24" t="s">
        <v>206</v>
      </c>
      <c r="DY2" s="25" t="s" vm="1">
        <v>207</v>
      </c>
      <c r="EF2" s="24" t="s">
        <v>206</v>
      </c>
      <c r="EG2" s="25" t="s" vm="1">
        <v>207</v>
      </c>
      <c r="EN2" s="24" t="s">
        <v>206</v>
      </c>
      <c r="EO2" s="25" t="s" vm="1">
        <v>207</v>
      </c>
      <c r="EV2" s="24" t="s">
        <v>206</v>
      </c>
      <c r="EW2" s="25" t="s" vm="1">
        <v>207</v>
      </c>
    </row>
    <row r="3" spans="1:163" ht="15.75" x14ac:dyDescent="0.25">
      <c r="F3" s="24" t="s">
        <v>214</v>
      </c>
      <c r="G3" s="25" t="s" vm="2">
        <v>212</v>
      </c>
      <c r="N3" s="24" t="s">
        <v>214</v>
      </c>
      <c r="O3" s="25" t="s" vm="2">
        <v>212</v>
      </c>
      <c r="V3" s="24" t="s">
        <v>214</v>
      </c>
      <c r="W3" s="25" t="s" vm="2">
        <v>212</v>
      </c>
      <c r="AD3" s="24" t="s">
        <v>214</v>
      </c>
      <c r="AE3" s="25" t="s" vm="2">
        <v>212</v>
      </c>
      <c r="AL3" s="24" t="s">
        <v>214</v>
      </c>
      <c r="AM3" s="25" t="s" vm="2">
        <v>212</v>
      </c>
      <c r="AT3" s="24" t="s">
        <v>214</v>
      </c>
      <c r="AU3" s="25" t="s" vm="2">
        <v>212</v>
      </c>
      <c r="BB3" s="24" t="s">
        <v>214</v>
      </c>
      <c r="BC3" s="25" t="s" vm="2">
        <v>212</v>
      </c>
      <c r="BJ3" s="24" t="s">
        <v>214</v>
      </c>
      <c r="BK3" s="25" t="s" vm="2">
        <v>212</v>
      </c>
      <c r="BR3" s="24" t="s">
        <v>214</v>
      </c>
      <c r="BS3" s="25" t="s" vm="2">
        <v>212</v>
      </c>
      <c r="BY3" s="24" t="s">
        <v>358</v>
      </c>
      <c r="BZ3" s="25" t="s" vm="5">
        <v>460</v>
      </c>
      <c r="CI3" s="24" t="s">
        <v>214</v>
      </c>
      <c r="CJ3" s="25" t="s" vm="3">
        <v>211</v>
      </c>
      <c r="CR3" s="24" t="s">
        <v>214</v>
      </c>
      <c r="CS3" s="25" t="s" vm="3">
        <v>211</v>
      </c>
      <c r="CZ3" s="24" t="s">
        <v>214</v>
      </c>
      <c r="DA3" s="25" t="s" vm="3">
        <v>211</v>
      </c>
      <c r="DH3" s="24" t="s">
        <v>214</v>
      </c>
      <c r="DI3" s="25" t="s" vm="3">
        <v>211</v>
      </c>
      <c r="DP3" s="24" t="s">
        <v>214</v>
      </c>
      <c r="DQ3" s="25" t="s" vm="3">
        <v>211</v>
      </c>
      <c r="DX3" s="24" t="s">
        <v>214</v>
      </c>
      <c r="DY3" s="25" t="s" vm="3">
        <v>211</v>
      </c>
      <c r="EF3" s="24" t="s">
        <v>214</v>
      </c>
      <c r="EG3" s="25" t="s" vm="3">
        <v>211</v>
      </c>
      <c r="EN3" s="24" t="s">
        <v>214</v>
      </c>
      <c r="EO3" s="25" t="s" vm="3">
        <v>211</v>
      </c>
      <c r="EV3" s="24" t="s">
        <v>214</v>
      </c>
      <c r="EW3" s="25" t="s" vm="3">
        <v>211</v>
      </c>
      <c r="FC3" s="24" t="s">
        <v>206</v>
      </c>
      <c r="FD3" s="25" t="s" vm="1">
        <v>207</v>
      </c>
    </row>
    <row r="4" spans="1:163" ht="15.75" x14ac:dyDescent="0.25">
      <c r="A4">
        <f>COUNTA($A$9:$A$20)</f>
        <v>3</v>
      </c>
      <c r="F4" s="24" t="s">
        <v>358</v>
      </c>
      <c r="G4" s="25" t="s" vm="5">
        <v>460</v>
      </c>
      <c r="N4" s="24" t="s">
        <v>358</v>
      </c>
      <c r="O4" s="25" t="s" vm="5">
        <v>460</v>
      </c>
      <c r="V4" s="24" t="s">
        <v>358</v>
      </c>
      <c r="W4" s="25" t="s" vm="5">
        <v>460</v>
      </c>
      <c r="AD4" s="24" t="s">
        <v>358</v>
      </c>
      <c r="AE4" s="25" t="s" vm="5">
        <v>460</v>
      </c>
      <c r="AL4" s="24" t="s">
        <v>358</v>
      </c>
      <c r="AM4" s="25" t="s" vm="5">
        <v>460</v>
      </c>
      <c r="AT4" s="24" t="s">
        <v>358</v>
      </c>
      <c r="AU4" s="25" t="s" vm="5">
        <v>460</v>
      </c>
      <c r="BB4" s="24" t="s">
        <v>358</v>
      </c>
      <c r="BC4" s="25" t="s" vm="5">
        <v>460</v>
      </c>
      <c r="BJ4" s="24" t="s">
        <v>358</v>
      </c>
      <c r="BK4" s="25" t="s" vm="5">
        <v>460</v>
      </c>
      <c r="BR4" s="24" t="s">
        <v>358</v>
      </c>
      <c r="BS4" s="25" t="s" vm="5">
        <v>460</v>
      </c>
      <c r="BY4" s="24" t="s">
        <v>370</v>
      </c>
      <c r="BZ4" s="25" t="s" vm="4">
        <v>371</v>
      </c>
      <c r="CI4" s="24" t="s">
        <v>358</v>
      </c>
      <c r="CJ4" s="25" t="s" vm="5">
        <v>460</v>
      </c>
      <c r="CR4" s="24" t="s">
        <v>358</v>
      </c>
      <c r="CS4" s="25" t="s" vm="5">
        <v>460</v>
      </c>
      <c r="CZ4" s="24" t="s">
        <v>358</v>
      </c>
      <c r="DA4" s="25" t="s" vm="5">
        <v>460</v>
      </c>
      <c r="DH4" s="24" t="s">
        <v>358</v>
      </c>
      <c r="DI4" s="25" t="s" vm="5">
        <v>460</v>
      </c>
      <c r="DP4" s="24" t="s">
        <v>358</v>
      </c>
      <c r="DQ4" s="25" t="s" vm="5">
        <v>460</v>
      </c>
      <c r="DX4" s="24" t="s">
        <v>358</v>
      </c>
      <c r="DY4" s="25" t="s" vm="5">
        <v>460</v>
      </c>
      <c r="EF4" s="24" t="s">
        <v>358</v>
      </c>
      <c r="EG4" s="25" t="s" vm="5">
        <v>460</v>
      </c>
      <c r="EN4" s="24" t="s">
        <v>358</v>
      </c>
      <c r="EO4" s="25" t="s" vm="5">
        <v>460</v>
      </c>
      <c r="EV4" s="24" t="s">
        <v>358</v>
      </c>
      <c r="EW4" s="25" t="s" vm="5">
        <v>460</v>
      </c>
      <c r="FC4" s="24" t="s">
        <v>214</v>
      </c>
      <c r="FD4" s="25" t="s" vm="3">
        <v>211</v>
      </c>
    </row>
    <row r="5" spans="1:163" ht="15.75" x14ac:dyDescent="0.25">
      <c r="FC5" s="24" t="s">
        <v>358</v>
      </c>
      <c r="FD5" s="25" t="s" vm="5">
        <v>460</v>
      </c>
    </row>
    <row r="6" spans="1:163" ht="15.75" x14ac:dyDescent="0.25">
      <c r="F6" s="25"/>
      <c r="G6" s="24" t="s">
        <v>209</v>
      </c>
      <c r="H6" s="25"/>
      <c r="I6" s="25"/>
      <c r="J6" s="25"/>
      <c r="N6" s="25"/>
      <c r="O6" s="24" t="s">
        <v>209</v>
      </c>
      <c r="P6" s="25"/>
      <c r="Q6" s="25"/>
      <c r="R6" s="25"/>
      <c r="V6" s="25"/>
      <c r="W6" s="24" t="s">
        <v>209</v>
      </c>
      <c r="X6" s="25"/>
      <c r="Y6" s="25"/>
      <c r="Z6" s="25"/>
      <c r="AA6" s="25"/>
      <c r="AB6" s="25"/>
      <c r="AD6" s="25"/>
      <c r="AE6" s="24" t="s">
        <v>209</v>
      </c>
      <c r="AF6" s="25"/>
      <c r="AG6" s="25"/>
      <c r="AH6" s="25"/>
      <c r="AL6" s="25"/>
      <c r="AM6" s="24" t="s">
        <v>209</v>
      </c>
      <c r="AN6" s="25"/>
      <c r="AO6" s="25"/>
      <c r="AP6" s="25"/>
      <c r="AT6" s="25"/>
      <c r="AU6" s="24" t="s">
        <v>209</v>
      </c>
      <c r="AV6" s="25"/>
      <c r="AW6" s="25"/>
      <c r="AX6" s="25"/>
      <c r="BB6" s="25"/>
      <c r="BC6" s="24" t="s">
        <v>209</v>
      </c>
      <c r="BD6" s="25"/>
      <c r="BE6" s="25"/>
      <c r="BF6" s="25"/>
      <c r="BJ6" s="25"/>
      <c r="BK6" s="24" t="s">
        <v>209</v>
      </c>
      <c r="BL6" s="25"/>
      <c r="BM6" s="25"/>
      <c r="BN6" s="25"/>
      <c r="BO6" s="25"/>
      <c r="BP6" s="25"/>
      <c r="BQ6" s="25"/>
      <c r="BR6" s="25"/>
      <c r="BS6" s="24" t="s">
        <v>209</v>
      </c>
      <c r="BT6" s="25"/>
      <c r="BU6" s="25"/>
      <c r="BV6" s="25"/>
      <c r="BW6" s="25"/>
      <c r="BX6" s="25"/>
      <c r="BY6" s="25"/>
      <c r="BZ6" s="24" t="s">
        <v>209</v>
      </c>
      <c r="CA6" s="25"/>
      <c r="CB6" s="25"/>
      <c r="CC6" s="25"/>
      <c r="CD6" s="25"/>
      <c r="CE6" s="30"/>
      <c r="CF6" s="25"/>
      <c r="CG6" s="25"/>
      <c r="CH6" s="25"/>
      <c r="CI6" s="25"/>
      <c r="CJ6" s="24" t="s">
        <v>209</v>
      </c>
      <c r="CK6" s="25"/>
      <c r="CL6" s="25"/>
      <c r="CM6" s="25"/>
      <c r="CR6" s="25"/>
      <c r="CS6" s="24" t="s">
        <v>209</v>
      </c>
      <c r="CT6" s="25"/>
      <c r="CU6" s="25"/>
      <c r="CV6" s="25"/>
      <c r="CZ6" s="25"/>
      <c r="DA6" s="24" t="s">
        <v>209</v>
      </c>
      <c r="DB6" s="25"/>
      <c r="DC6" s="25"/>
      <c r="DD6" s="25"/>
      <c r="DH6" s="25"/>
      <c r="DI6" s="24" t="s">
        <v>209</v>
      </c>
      <c r="DJ6" s="25"/>
      <c r="DK6" s="25"/>
      <c r="DL6" s="25"/>
      <c r="DP6" s="25"/>
      <c r="DQ6" s="24" t="s">
        <v>209</v>
      </c>
      <c r="DR6" s="25"/>
      <c r="DS6" s="25"/>
      <c r="DT6" s="25"/>
      <c r="DX6" s="25"/>
      <c r="DY6" s="24" t="s">
        <v>209</v>
      </c>
      <c r="DZ6" s="25"/>
      <c r="EA6" s="25"/>
      <c r="EB6" s="25"/>
      <c r="EF6" s="25"/>
      <c r="EG6" s="24" t="s">
        <v>209</v>
      </c>
      <c r="EH6" s="25"/>
      <c r="EI6" s="25"/>
      <c r="EJ6" s="25"/>
      <c r="EN6" s="25"/>
      <c r="EO6" s="24" t="s">
        <v>209</v>
      </c>
      <c r="EP6" s="25"/>
      <c r="EQ6" s="25"/>
      <c r="ER6" s="25"/>
      <c r="ES6" s="25"/>
      <c r="ET6" s="25"/>
      <c r="EU6" s="25"/>
      <c r="EV6" s="25"/>
      <c r="EW6" s="24" t="s">
        <v>209</v>
      </c>
      <c r="EX6" s="25"/>
      <c r="EY6" s="25"/>
      <c r="EZ6" s="25"/>
      <c r="FC6" s="24" t="s">
        <v>370</v>
      </c>
      <c r="FD6" s="25" t="s" vm="4">
        <v>371</v>
      </c>
    </row>
    <row r="7" spans="1:163" ht="15.75" x14ac:dyDescent="0.25">
      <c r="F7" s="25"/>
      <c r="G7" s="25" t="s">
        <v>459</v>
      </c>
      <c r="H7" s="25"/>
      <c r="I7" s="25" t="s">
        <v>450</v>
      </c>
      <c r="J7" s="25"/>
      <c r="N7" s="25"/>
      <c r="O7" s="25" t="s">
        <v>459</v>
      </c>
      <c r="P7" s="25"/>
      <c r="Q7" s="25" t="s">
        <v>450</v>
      </c>
      <c r="R7" s="25"/>
      <c r="S7" s="28"/>
      <c r="T7" s="28"/>
      <c r="U7" s="28"/>
      <c r="V7" s="25"/>
      <c r="W7" s="25" t="s">
        <v>459</v>
      </c>
      <c r="X7" s="25"/>
      <c r="Y7" s="25" t="s">
        <v>450</v>
      </c>
      <c r="Z7" s="25"/>
      <c r="AA7" s="25"/>
      <c r="AB7" s="25"/>
      <c r="AC7" s="28"/>
      <c r="AD7" s="25"/>
      <c r="AE7" s="25" t="s">
        <v>459</v>
      </c>
      <c r="AF7" s="25"/>
      <c r="AG7" s="25" t="s">
        <v>450</v>
      </c>
      <c r="AH7" s="25"/>
      <c r="AI7" s="32"/>
      <c r="AJ7" s="28"/>
      <c r="AK7" s="28"/>
      <c r="AL7" s="25"/>
      <c r="AM7" s="25" t="s">
        <v>459</v>
      </c>
      <c r="AN7" s="25"/>
      <c r="AO7" s="25" t="s">
        <v>450</v>
      </c>
      <c r="AP7" s="25"/>
      <c r="AQ7" s="32"/>
      <c r="AR7" s="28"/>
      <c r="AS7" s="28"/>
      <c r="AT7" s="25"/>
      <c r="AU7" s="25" t="s">
        <v>459</v>
      </c>
      <c r="AV7" s="25"/>
      <c r="AW7" s="25" t="s">
        <v>450</v>
      </c>
      <c r="AX7" s="25"/>
      <c r="AY7" s="28"/>
      <c r="AZ7" s="28"/>
      <c r="BA7" s="28"/>
      <c r="BB7" s="25"/>
      <c r="BC7" s="25" t="s">
        <v>459</v>
      </c>
      <c r="BD7" s="25"/>
      <c r="BE7" s="25" t="s">
        <v>450</v>
      </c>
      <c r="BF7" s="25"/>
      <c r="BG7" s="32"/>
      <c r="BH7" s="28"/>
      <c r="BI7" s="28"/>
      <c r="BJ7" s="25"/>
      <c r="BK7" s="25" t="s">
        <v>459</v>
      </c>
      <c r="BL7" s="25"/>
      <c r="BM7" s="25" t="s">
        <v>450</v>
      </c>
      <c r="BN7" s="25"/>
      <c r="BO7" s="25"/>
      <c r="BP7" s="25"/>
      <c r="BQ7" s="25"/>
      <c r="BR7" s="25"/>
      <c r="BS7" s="25" t="s">
        <v>459</v>
      </c>
      <c r="BT7" s="25"/>
      <c r="BU7" s="25" t="s">
        <v>450</v>
      </c>
      <c r="BV7" s="25"/>
      <c r="BW7" s="25"/>
      <c r="BX7" s="25"/>
      <c r="BY7" s="25"/>
      <c r="BZ7" s="25" t="s">
        <v>459</v>
      </c>
      <c r="CA7" s="25"/>
      <c r="CB7" s="25" t="s">
        <v>450</v>
      </c>
      <c r="CC7" s="25"/>
      <c r="CD7" s="25"/>
      <c r="CE7" s="30"/>
      <c r="CF7" s="25"/>
      <c r="CG7" s="25"/>
      <c r="CH7" s="25"/>
      <c r="CI7" s="25"/>
      <c r="CJ7" s="25" t="s">
        <v>459</v>
      </c>
      <c r="CK7" s="25"/>
      <c r="CL7" s="25" t="s">
        <v>450</v>
      </c>
      <c r="CM7" s="25"/>
      <c r="CR7" s="25"/>
      <c r="CS7" s="25" t="s">
        <v>459</v>
      </c>
      <c r="CT7" s="25"/>
      <c r="CU7" s="25" t="s">
        <v>450</v>
      </c>
      <c r="CV7" s="25"/>
      <c r="CZ7" s="25"/>
      <c r="DA7" s="25" t="s">
        <v>459</v>
      </c>
      <c r="DB7" s="25"/>
      <c r="DC7" s="25" t="s">
        <v>450</v>
      </c>
      <c r="DD7" s="25"/>
      <c r="DH7" s="25"/>
      <c r="DI7" s="25" t="s">
        <v>459</v>
      </c>
      <c r="DJ7" s="25"/>
      <c r="DK7" s="25" t="s">
        <v>450</v>
      </c>
      <c r="DL7" s="25"/>
      <c r="DP7" s="25"/>
      <c r="DQ7" s="25" t="s">
        <v>459</v>
      </c>
      <c r="DR7" s="25"/>
      <c r="DS7" s="25" t="s">
        <v>450</v>
      </c>
      <c r="DT7" s="25"/>
      <c r="DX7" s="25"/>
      <c r="DY7" s="25" t="s">
        <v>459</v>
      </c>
      <c r="DZ7" s="25"/>
      <c r="EA7" s="25" t="s">
        <v>450</v>
      </c>
      <c r="EB7" s="25"/>
      <c r="EF7" s="25"/>
      <c r="EG7" s="25" t="s">
        <v>459</v>
      </c>
      <c r="EH7" s="25"/>
      <c r="EI7" s="25" t="s">
        <v>450</v>
      </c>
      <c r="EJ7" s="25"/>
      <c r="EN7" s="25"/>
      <c r="EO7" s="25" t="s">
        <v>459</v>
      </c>
      <c r="EP7" s="25"/>
      <c r="EQ7" s="25" t="s">
        <v>450</v>
      </c>
      <c r="ER7" s="25"/>
      <c r="ES7" s="25"/>
      <c r="ET7" s="25"/>
      <c r="EU7" s="25"/>
      <c r="EV7" s="25"/>
      <c r="EW7" s="25" t="s">
        <v>459</v>
      </c>
      <c r="EX7" s="25"/>
      <c r="EY7" s="25" t="s">
        <v>450</v>
      </c>
      <c r="EZ7" s="25"/>
    </row>
    <row r="8" spans="1:163" ht="15.75" x14ac:dyDescent="0.25">
      <c r="A8" s="24" t="s">
        <v>210</v>
      </c>
      <c r="B8" s="24"/>
      <c r="C8" s="28"/>
      <c r="D8" s="28"/>
      <c r="E8" s="28"/>
      <c r="F8" s="24" t="s">
        <v>210</v>
      </c>
      <c r="G8" s="25" t="s">
        <v>213</v>
      </c>
      <c r="H8" s="25" t="s">
        <v>208</v>
      </c>
      <c r="I8" s="25" t="s">
        <v>213</v>
      </c>
      <c r="J8" s="25" t="s">
        <v>208</v>
      </c>
      <c r="K8" s="32"/>
      <c r="L8" s="28"/>
      <c r="M8" s="28"/>
      <c r="N8" s="24" t="s">
        <v>210</v>
      </c>
      <c r="O8" s="25" t="s">
        <v>213</v>
      </c>
      <c r="P8" s="25" t="s">
        <v>208</v>
      </c>
      <c r="Q8" s="25" t="s">
        <v>213</v>
      </c>
      <c r="R8" s="25" t="s">
        <v>208</v>
      </c>
      <c r="S8" s="28"/>
      <c r="T8" s="28"/>
      <c r="U8" s="28"/>
      <c r="V8" s="24" t="s">
        <v>210</v>
      </c>
      <c r="W8" s="25" t="s">
        <v>213</v>
      </c>
      <c r="X8" s="25" t="s">
        <v>208</v>
      </c>
      <c r="Y8" s="25" t="s">
        <v>213</v>
      </c>
      <c r="Z8" s="25" t="s">
        <v>208</v>
      </c>
      <c r="AA8" s="24"/>
      <c r="AB8" s="24"/>
      <c r="AC8" s="28"/>
      <c r="AD8" s="24" t="s">
        <v>210</v>
      </c>
      <c r="AE8" s="25" t="s">
        <v>213</v>
      </c>
      <c r="AF8" s="25" t="s">
        <v>208</v>
      </c>
      <c r="AG8" s="25" t="s">
        <v>213</v>
      </c>
      <c r="AH8" s="25" t="s">
        <v>208</v>
      </c>
      <c r="AI8" s="32"/>
      <c r="AJ8" s="28"/>
      <c r="AK8" s="28"/>
      <c r="AL8" s="24" t="s">
        <v>210</v>
      </c>
      <c r="AM8" s="25" t="s">
        <v>213</v>
      </c>
      <c r="AN8" s="25" t="s">
        <v>208</v>
      </c>
      <c r="AO8" s="25" t="s">
        <v>213</v>
      </c>
      <c r="AP8" s="25" t="s">
        <v>208</v>
      </c>
      <c r="AQ8" s="32"/>
      <c r="AR8" s="28"/>
      <c r="AS8" s="28"/>
      <c r="AT8" s="24" t="s">
        <v>210</v>
      </c>
      <c r="AU8" s="25" t="s">
        <v>213</v>
      </c>
      <c r="AV8" s="25" t="s">
        <v>208</v>
      </c>
      <c r="AW8" s="25" t="s">
        <v>213</v>
      </c>
      <c r="AX8" s="25" t="s">
        <v>208</v>
      </c>
      <c r="AY8" s="28"/>
      <c r="AZ8" s="28"/>
      <c r="BA8" s="28"/>
      <c r="BB8" s="24" t="s">
        <v>210</v>
      </c>
      <c r="BC8" s="25" t="s">
        <v>213</v>
      </c>
      <c r="BD8" s="25" t="s">
        <v>208</v>
      </c>
      <c r="BE8" s="25" t="s">
        <v>213</v>
      </c>
      <c r="BF8" s="25" t="s">
        <v>208</v>
      </c>
      <c r="BG8" s="32"/>
      <c r="BH8" s="28"/>
      <c r="BI8" s="28"/>
      <c r="BJ8" s="24" t="s">
        <v>210</v>
      </c>
      <c r="BK8" s="25" t="s">
        <v>213</v>
      </c>
      <c r="BL8" s="25" t="s">
        <v>208</v>
      </c>
      <c r="BM8" s="25" t="s">
        <v>213</v>
      </c>
      <c r="BN8" s="25" t="s">
        <v>208</v>
      </c>
      <c r="BO8" s="24"/>
      <c r="BP8" s="24"/>
      <c r="BQ8" s="24"/>
      <c r="BR8" s="24" t="s">
        <v>210</v>
      </c>
      <c r="BS8" s="25" t="s">
        <v>213</v>
      </c>
      <c r="BT8" s="25" t="s">
        <v>208</v>
      </c>
      <c r="BU8" s="25" t="s">
        <v>213</v>
      </c>
      <c r="BV8" s="25" t="s">
        <v>208</v>
      </c>
      <c r="BW8" s="24"/>
      <c r="BX8" s="24"/>
      <c r="BY8" s="24" t="s">
        <v>210</v>
      </c>
      <c r="BZ8" s="25" t="s">
        <v>213</v>
      </c>
      <c r="CA8" s="25" t="s">
        <v>208</v>
      </c>
      <c r="CB8" s="25" t="s">
        <v>213</v>
      </c>
      <c r="CC8" s="25" t="s">
        <v>208</v>
      </c>
      <c r="CD8" s="24"/>
      <c r="CE8" s="34"/>
      <c r="CF8" s="24"/>
      <c r="CG8" s="24"/>
      <c r="CH8" s="24"/>
      <c r="CI8" s="24" t="s">
        <v>210</v>
      </c>
      <c r="CJ8" s="25" t="s">
        <v>213</v>
      </c>
      <c r="CK8" s="25" t="s">
        <v>208</v>
      </c>
      <c r="CL8" s="25" t="s">
        <v>213</v>
      </c>
      <c r="CM8" s="25" t="s">
        <v>208</v>
      </c>
      <c r="CN8" s="32"/>
      <c r="CO8" s="28"/>
      <c r="CP8" s="28"/>
      <c r="CQ8" s="28"/>
      <c r="CR8" s="24" t="s">
        <v>210</v>
      </c>
      <c r="CS8" s="25" t="s">
        <v>213</v>
      </c>
      <c r="CT8" s="25" t="s">
        <v>208</v>
      </c>
      <c r="CU8" s="25" t="s">
        <v>213</v>
      </c>
      <c r="CV8" s="25" t="s">
        <v>208</v>
      </c>
      <c r="CW8" s="32"/>
      <c r="CX8" s="28"/>
      <c r="CY8" s="28"/>
      <c r="CZ8" s="24" t="s">
        <v>210</v>
      </c>
      <c r="DA8" s="25" t="s">
        <v>213</v>
      </c>
      <c r="DB8" s="25" t="s">
        <v>208</v>
      </c>
      <c r="DC8" s="25" t="s">
        <v>213</v>
      </c>
      <c r="DD8" s="25" t="s">
        <v>208</v>
      </c>
      <c r="DE8" s="32"/>
      <c r="DF8" s="28"/>
      <c r="DG8" s="28"/>
      <c r="DH8" s="24" t="s">
        <v>210</v>
      </c>
      <c r="DI8" s="25" t="s">
        <v>213</v>
      </c>
      <c r="DJ8" s="25" t="s">
        <v>208</v>
      </c>
      <c r="DK8" s="25" t="s">
        <v>213</v>
      </c>
      <c r="DL8" s="25" t="s">
        <v>208</v>
      </c>
      <c r="DM8" s="32"/>
      <c r="DN8" s="28"/>
      <c r="DO8" s="28"/>
      <c r="DP8" s="24" t="s">
        <v>210</v>
      </c>
      <c r="DQ8" s="25" t="s">
        <v>213</v>
      </c>
      <c r="DR8" s="25" t="s">
        <v>208</v>
      </c>
      <c r="DS8" s="25" t="s">
        <v>213</v>
      </c>
      <c r="DT8" s="25" t="s">
        <v>208</v>
      </c>
      <c r="DU8" s="32"/>
      <c r="DV8" s="28"/>
      <c r="DW8" s="28"/>
      <c r="DX8" s="24" t="s">
        <v>210</v>
      </c>
      <c r="DY8" s="25" t="s">
        <v>213</v>
      </c>
      <c r="DZ8" s="25" t="s">
        <v>208</v>
      </c>
      <c r="EA8" s="25" t="s">
        <v>213</v>
      </c>
      <c r="EB8" s="25" t="s">
        <v>208</v>
      </c>
      <c r="EC8" s="32"/>
      <c r="ED8" s="28"/>
      <c r="EE8" s="28"/>
      <c r="EF8" s="24" t="s">
        <v>210</v>
      </c>
      <c r="EG8" s="25" t="s">
        <v>213</v>
      </c>
      <c r="EH8" s="25" t="s">
        <v>208</v>
      </c>
      <c r="EI8" s="25" t="s">
        <v>213</v>
      </c>
      <c r="EJ8" s="25" t="s">
        <v>208</v>
      </c>
      <c r="EK8" s="32"/>
      <c r="EL8" s="28"/>
      <c r="EM8" s="28"/>
      <c r="EN8" s="24" t="s">
        <v>210</v>
      </c>
      <c r="EO8" s="25" t="s">
        <v>213</v>
      </c>
      <c r="EP8" s="25" t="s">
        <v>208</v>
      </c>
      <c r="EQ8" s="25" t="s">
        <v>213</v>
      </c>
      <c r="ER8" s="25" t="s">
        <v>208</v>
      </c>
      <c r="ES8" s="24"/>
      <c r="ET8" s="24"/>
      <c r="EU8" s="24"/>
      <c r="EV8" s="24" t="s">
        <v>210</v>
      </c>
      <c r="EW8" s="25" t="s">
        <v>213</v>
      </c>
      <c r="EX8" s="25" t="s">
        <v>208</v>
      </c>
      <c r="EY8" s="25" t="s">
        <v>213</v>
      </c>
      <c r="EZ8" s="25" t="s">
        <v>208</v>
      </c>
      <c r="FA8" s="32"/>
      <c r="FB8" s="28"/>
      <c r="FC8" s="25"/>
      <c r="FD8" s="24" t="s">
        <v>209</v>
      </c>
      <c r="FE8" s="25"/>
      <c r="FF8" s="25"/>
      <c r="FG8" s="25"/>
    </row>
    <row r="9" spans="1:163" ht="15.75" x14ac:dyDescent="0.25">
      <c r="A9" s="26" t="s">
        <v>376</v>
      </c>
      <c r="B9" s="26"/>
      <c r="E9" t="str">
        <f>F9</f>
        <v>Alimentation, boissons et tabacs</v>
      </c>
      <c r="F9" s="26" t="s">
        <v>215</v>
      </c>
      <c r="G9" s="27">
        <v>1209918022.7070003</v>
      </c>
      <c r="H9" s="27">
        <v>25101563039.362007</v>
      </c>
      <c r="I9" s="27">
        <v>1307111225.5019999</v>
      </c>
      <c r="J9" s="27">
        <v>26038432438.602005</v>
      </c>
      <c r="M9" t="str">
        <f>N9</f>
        <v>Demi produits</v>
      </c>
      <c r="N9" s="26" t="s">
        <v>216</v>
      </c>
      <c r="O9" s="27">
        <v>3579260261.0809999</v>
      </c>
      <c r="P9" s="27">
        <v>23651640808.170002</v>
      </c>
      <c r="Q9" s="27">
        <v>3651435074.2579985</v>
      </c>
      <c r="R9" s="27">
        <v>25190953605.631996</v>
      </c>
      <c r="S9" s="7"/>
      <c r="U9" t="str">
        <f>V9</f>
        <v>Energie et lubrifiants</v>
      </c>
      <c r="V9" s="26" t="s">
        <v>449</v>
      </c>
      <c r="W9" s="27">
        <v>135284657.62800005</v>
      </c>
      <c r="X9" s="27">
        <v>1303140927.8510003</v>
      </c>
      <c r="Y9" s="27">
        <v>147611070.18200001</v>
      </c>
      <c r="Z9" s="27">
        <v>1436118013.6099997</v>
      </c>
      <c r="AA9" s="27"/>
      <c r="AB9" s="27"/>
      <c r="AC9" t="str">
        <f>AD9</f>
        <v>Or industriel</v>
      </c>
      <c r="AD9" s="26" t="s">
        <v>218</v>
      </c>
      <c r="AE9" s="27">
        <v>65.084000000000003</v>
      </c>
      <c r="AF9" s="27">
        <v>93222319</v>
      </c>
      <c r="AG9" s="27">
        <v>87.529000000000011</v>
      </c>
      <c r="AH9" s="27">
        <v>68254832</v>
      </c>
      <c r="AK9" t="str">
        <f>AL9</f>
        <v>Produits bruts d'origine animale et vegetale</v>
      </c>
      <c r="AL9" s="26" t="s">
        <v>219</v>
      </c>
      <c r="AM9" s="27">
        <v>62863337.899000011</v>
      </c>
      <c r="AN9" s="27">
        <v>1745438755.0309999</v>
      </c>
      <c r="AO9" s="27">
        <v>58571644.744000003</v>
      </c>
      <c r="AP9" s="27">
        <v>1440157513.3050001</v>
      </c>
      <c r="AS9" t="str">
        <f>AT9</f>
        <v>Produits bruts d'origine minerale</v>
      </c>
      <c r="AT9" s="26" t="s">
        <v>220</v>
      </c>
      <c r="AU9" s="27">
        <v>2723294251.7149997</v>
      </c>
      <c r="AV9" s="27">
        <v>4648141098.4729996</v>
      </c>
      <c r="AW9" s="27">
        <v>2803042733.6650004</v>
      </c>
      <c r="AX9" s="27">
        <v>3753199299.2310004</v>
      </c>
      <c r="AY9" s="7"/>
      <c r="BA9" t="str">
        <f>BB9</f>
        <v>Produits finis de consommation</v>
      </c>
      <c r="BB9" s="26" t="s">
        <v>221</v>
      </c>
      <c r="BC9" s="27">
        <v>305483198.30799991</v>
      </c>
      <c r="BD9" s="27">
        <v>36812207920.400993</v>
      </c>
      <c r="BE9" s="27">
        <v>294703888.85499996</v>
      </c>
      <c r="BF9" s="27">
        <v>34875322537.883972</v>
      </c>
      <c r="BI9" t="str">
        <f>BJ9</f>
        <v>Produits finis d'equipement agricole</v>
      </c>
      <c r="BJ9" s="26" t="s">
        <v>222</v>
      </c>
      <c r="BK9" s="27">
        <v>249920.63399999996</v>
      </c>
      <c r="BL9" s="27">
        <v>40204247.574000001</v>
      </c>
      <c r="BM9" s="27">
        <v>609025.79000000015</v>
      </c>
      <c r="BN9" s="27">
        <v>60525333.864999995</v>
      </c>
      <c r="BO9" s="27"/>
      <c r="BP9" s="27"/>
      <c r="BQ9" s="27" t="str">
        <f>BR9</f>
        <v>Produits finis d'equipement industriel</v>
      </c>
      <c r="BR9" s="26" t="s">
        <v>223</v>
      </c>
      <c r="BS9" s="27">
        <v>109692731.148</v>
      </c>
      <c r="BT9" s="27">
        <v>27353680929.113003</v>
      </c>
      <c r="BU9" s="27">
        <v>91085187.883999988</v>
      </c>
      <c r="BV9" s="27">
        <v>24001387372.201992</v>
      </c>
      <c r="BW9" s="27"/>
      <c r="BX9" s="27"/>
      <c r="BY9" s="26" t="s">
        <v>215</v>
      </c>
      <c r="BZ9" s="27">
        <v>1209918022.707</v>
      </c>
      <c r="CA9" s="27">
        <v>25101563039.361996</v>
      </c>
      <c r="CB9" s="27">
        <v>1307111225.5020006</v>
      </c>
      <c r="CC9" s="27">
        <v>26038432438.602005</v>
      </c>
      <c r="CD9" s="27"/>
      <c r="CE9" s="31"/>
      <c r="CF9" s="27"/>
      <c r="CG9" s="27"/>
      <c r="CH9" s="27" t="str">
        <f>CI9</f>
        <v>Alimentation, boissons et tabacs</v>
      </c>
      <c r="CI9" s="26" t="s">
        <v>215</v>
      </c>
      <c r="CJ9" s="27">
        <v>4400208530.1899996</v>
      </c>
      <c r="CK9" s="27">
        <v>22523732501.839001</v>
      </c>
      <c r="CL9" s="27">
        <v>3970304047.8340006</v>
      </c>
      <c r="CM9" s="27">
        <v>23948584993.344002</v>
      </c>
      <c r="CQ9" t="str">
        <f>CR9</f>
        <v>Demi produits</v>
      </c>
      <c r="CR9" s="26" t="s">
        <v>216</v>
      </c>
      <c r="CS9" s="27">
        <v>2737712652.9030004</v>
      </c>
      <c r="CT9" s="27">
        <v>40022513330.740982</v>
      </c>
      <c r="CU9" s="27">
        <v>3091523090.4750004</v>
      </c>
      <c r="CV9" s="27">
        <v>39214162450.674004</v>
      </c>
      <c r="CY9" t="str">
        <f>CZ9</f>
        <v>Energie et lubrifiants</v>
      </c>
      <c r="CZ9" s="26" t="s">
        <v>449</v>
      </c>
      <c r="DA9" s="27">
        <v>8214966573.7089996</v>
      </c>
      <c r="DB9" s="27">
        <v>28487048260.862007</v>
      </c>
      <c r="DC9" s="27">
        <v>8663104133.9850006</v>
      </c>
      <c r="DD9" s="27">
        <v>28175360636.369995</v>
      </c>
      <c r="DG9" t="str">
        <f>DH9</f>
        <v>Or industriel</v>
      </c>
      <c r="DH9" s="26" t="s">
        <v>218</v>
      </c>
      <c r="DI9" s="27">
        <v>185259.31199999998</v>
      </c>
      <c r="DJ9" s="27">
        <v>665949163.14199996</v>
      </c>
      <c r="DK9" s="27">
        <v>412.02700000000061</v>
      </c>
      <c r="DL9" s="27">
        <v>360989893.12800002</v>
      </c>
      <c r="DO9" t="str">
        <f>DP9</f>
        <v>Produits bruts d'origine animale et vegetale</v>
      </c>
      <c r="DP9" s="26" t="s">
        <v>219</v>
      </c>
      <c r="DQ9" s="27">
        <v>435480130.52299988</v>
      </c>
      <c r="DR9" s="27">
        <v>4346667001.1990004</v>
      </c>
      <c r="DS9" s="27">
        <v>548916252.97600007</v>
      </c>
      <c r="DT9" s="27">
        <v>5176198181.8239994</v>
      </c>
      <c r="DW9" t="str">
        <f>DX9</f>
        <v>Produits bruts d'origine minerale</v>
      </c>
      <c r="DX9" s="26" t="s">
        <v>220</v>
      </c>
      <c r="DY9" s="27">
        <v>2200345677.8150001</v>
      </c>
      <c r="DZ9" s="27">
        <v>8708951289.4179993</v>
      </c>
      <c r="EA9" s="27">
        <v>2005813282.6870003</v>
      </c>
      <c r="EB9" s="27">
        <v>4006902772.0679998</v>
      </c>
      <c r="EE9" t="str">
        <f>EF9</f>
        <v>Produits finis de consommation</v>
      </c>
      <c r="EF9" s="26" t="s">
        <v>221</v>
      </c>
      <c r="EG9" s="27">
        <v>577791515.76600003</v>
      </c>
      <c r="EH9" s="27">
        <v>51641016336.253998</v>
      </c>
      <c r="EI9" s="27">
        <v>512506843.81099975</v>
      </c>
      <c r="EJ9" s="27">
        <v>45051281863.539001</v>
      </c>
      <c r="EM9" t="str">
        <f>EN9</f>
        <v>Produits finis d'equipement agricole</v>
      </c>
      <c r="EN9" s="26" t="s">
        <v>222</v>
      </c>
      <c r="EO9" s="27">
        <v>8106732.0699999975</v>
      </c>
      <c r="EP9" s="27">
        <v>468295121.34099996</v>
      </c>
      <c r="EQ9" s="27">
        <v>5071913.4910000004</v>
      </c>
      <c r="ER9" s="27">
        <v>400452465.54100007</v>
      </c>
      <c r="ES9" s="27"/>
      <c r="ET9" s="27"/>
      <c r="EU9" s="27" t="str">
        <f>EV9</f>
        <v>Produits finis d'equipement industriel</v>
      </c>
      <c r="EV9" s="26" t="s">
        <v>223</v>
      </c>
      <c r="EW9" s="27">
        <v>391800082.11500025</v>
      </c>
      <c r="EX9" s="27">
        <v>51254823181.633034</v>
      </c>
      <c r="EY9" s="27">
        <v>311464957.81100011</v>
      </c>
      <c r="EZ9" s="27">
        <v>41075086300.478966</v>
      </c>
      <c r="FC9" s="25"/>
      <c r="FD9" s="25" t="s">
        <v>459</v>
      </c>
      <c r="FE9" s="25"/>
      <c r="FF9" s="25" t="s">
        <v>450</v>
      </c>
      <c r="FG9" s="25"/>
    </row>
    <row r="10" spans="1:163" ht="15.75" x14ac:dyDescent="0.25">
      <c r="A10" s="26" t="s">
        <v>454</v>
      </c>
      <c r="B10" s="26"/>
      <c r="E10">
        <f t="shared" ref="E10:E73" si="0">IF(K10="","",RANK(K10,$K$9:$K$100,0))</f>
        <v>1</v>
      </c>
      <c r="F10" s="33" t="s">
        <v>456</v>
      </c>
      <c r="G10" s="27">
        <v>79213955.437000021</v>
      </c>
      <c r="H10" s="27">
        <v>5157025264.5090008</v>
      </c>
      <c r="I10" s="27">
        <v>84300582.985999987</v>
      </c>
      <c r="J10" s="27">
        <v>4938622505.3380003</v>
      </c>
      <c r="K10" s="7">
        <f>IF(OR(F10="Indéfini",F10="Autres",F10="Autre",F10="Autres produits alimentaires",F10="Total général"),"",IF(F10&lt;&gt;"",H10,""))</f>
        <v>5157025264.5090008</v>
      </c>
      <c r="M10">
        <f>IF(S10="","",RANK(S10,$S$9:$S$100,0))</f>
        <v>1</v>
      </c>
      <c r="N10" s="33" t="s">
        <v>61</v>
      </c>
      <c r="O10" s="27">
        <v>2818347397.6599998</v>
      </c>
      <c r="P10" s="27">
        <v>13422997771.499996</v>
      </c>
      <c r="Q10" s="27">
        <v>2716763348.8000002</v>
      </c>
      <c r="R10" s="27">
        <v>15084204959.15799</v>
      </c>
      <c r="S10" s="7">
        <f t="shared" ref="S10:S73" si="1">IF(OR(N10="Indéfini",N10="Autres",N10="Autre",N10="Autres demi-produits",N10="Total général"),"",IF(N10&lt;&gt;"",P10,""))</f>
        <v>13422997771.499996</v>
      </c>
      <c r="U10">
        <f t="shared" ref="U10:U73" si="2">IF(AA10="","",RANK(AA10,$AA$9:$AA$100,0))</f>
        <v>1</v>
      </c>
      <c r="V10" s="33" t="s">
        <v>31</v>
      </c>
      <c r="W10" s="27">
        <v>130660020.068</v>
      </c>
      <c r="X10" s="27">
        <v>1243545549.0410001</v>
      </c>
      <c r="Y10" s="27">
        <v>119037737.41399997</v>
      </c>
      <c r="Z10" s="27">
        <v>1183255382.2849998</v>
      </c>
      <c r="AA10" s="27">
        <f t="shared" ref="AA10:AA73" si="3">IF(OR(V10="Indéfini",V10="Autres",V10="Autre",V10="Autres demi-produits",V10="Total général"),"",IF(V10&lt;&gt;"",X10,""))</f>
        <v>1243545549.0410001</v>
      </c>
      <c r="AB10" s="27"/>
      <c r="AC10">
        <f t="shared" ref="AC10:AC73" si="4">IF(AI10="","",RANK(AI10,$AI$9:$AI$100,0))</f>
        <v>1</v>
      </c>
      <c r="AD10" s="33" t="s">
        <v>218</v>
      </c>
      <c r="AE10" s="27">
        <v>65.084000000000003</v>
      </c>
      <c r="AF10" s="27">
        <v>93222319</v>
      </c>
      <c r="AG10" s="27">
        <v>87.529000000000011</v>
      </c>
      <c r="AH10" s="27">
        <v>68254832</v>
      </c>
      <c r="AI10" s="7">
        <f>IF(OR(AD10="Indéfini",AD10="Autres",AD10="Autre",AD10="Autres demi-produits",AD10="Total général"),"",IF(AD10&lt;&gt;"",AF10,""))</f>
        <v>93222319</v>
      </c>
      <c r="AK10">
        <f t="shared" ref="AK10:AK73" si="5">IF(AQ10="","",RANK(AQ10,$AQ$9:$AQ$100,0))</f>
        <v>1</v>
      </c>
      <c r="AL10" s="33" t="s">
        <v>37</v>
      </c>
      <c r="AM10" s="27">
        <v>17168645.890000001</v>
      </c>
      <c r="AN10" s="27">
        <v>580030899.17900002</v>
      </c>
      <c r="AO10" s="27">
        <v>2394985.0299999998</v>
      </c>
      <c r="AP10" s="27">
        <v>107722959.257</v>
      </c>
      <c r="AQ10" s="7">
        <f t="shared" ref="AQ10:AQ73" si="6">IF(OR(AL10="Indéfini",AL10="Autres",AL10="Autre",AL10="Autres produits bruts d'origine animale et végétale",AL10="Total général"),"",IF(AL10&lt;&gt;"",AN10,""))</f>
        <v>580030899.17900002</v>
      </c>
      <c r="AS10">
        <f t="shared" ref="AS10:AS73" si="7">IF(AY10="","",RANK(AY10,$AY$9:$AY$100,0))</f>
        <v>1</v>
      </c>
      <c r="AT10" s="33" t="s">
        <v>50</v>
      </c>
      <c r="AU10" s="27">
        <v>1481496294</v>
      </c>
      <c r="AV10" s="27">
        <v>1920690004.3900001</v>
      </c>
      <c r="AW10" s="27">
        <v>1392619299</v>
      </c>
      <c r="AX10" s="27">
        <v>1995776708.0820003</v>
      </c>
      <c r="AY10" s="7">
        <f t="shared" ref="AY10:AY73" si="8">IF(OR(AT10="Indéfini",AT10="Autres",AT10="Autre",AT10="Autres produits bruts d'origine minérale",AT10="Total général"),"",IF(AT10&lt;&gt;"",AV10,""))</f>
        <v>1920690004.3900001</v>
      </c>
      <c r="BA10">
        <f t="shared" ref="BA10:BA73" si="9">IF(BG10="","",RANK(BG10,$BG$9:$BG$100,0))</f>
        <v>1</v>
      </c>
      <c r="BB10" s="33" t="s">
        <v>114</v>
      </c>
      <c r="BC10" s="27">
        <v>130384265.102</v>
      </c>
      <c r="BD10" s="27">
        <v>16286676425.428011</v>
      </c>
      <c r="BE10" s="27">
        <v>114713479.00299999</v>
      </c>
      <c r="BF10" s="27">
        <v>13020422129.042992</v>
      </c>
      <c r="BG10" s="7">
        <f t="shared" ref="BG10:BG73" si="10">IF(OR(BB10="Indéfini",BB10="Autres",BB10="Autre",BB10="Autres produits finis de consommation",BB10="Total général"),"",IF(BB10&lt;&gt;"",BD10,""))</f>
        <v>16286676425.428011</v>
      </c>
      <c r="BI10" t="str">
        <f t="shared" ref="BI10:BI73" si="11">IF(BO10="","",RANK(BO10,$BO$9:$BO$100,0))</f>
        <v/>
      </c>
      <c r="BJ10" s="33" t="s">
        <v>87</v>
      </c>
      <c r="BK10" s="27">
        <v>74667.859999999986</v>
      </c>
      <c r="BL10" s="27">
        <v>34825006.013999999</v>
      </c>
      <c r="BM10" s="27">
        <v>87131.542000000016</v>
      </c>
      <c r="BN10" s="27">
        <v>37352236</v>
      </c>
      <c r="BO10" s="27" t="str">
        <f t="shared" ref="BO10:BO73" si="12">IF(OR(BJ10="Indéfini",BJ10="Autres",BJ10="Autre",BJ10="Autres produits finis d'équipement agricole",BJ10="Total général"),"",IF(BJ10&lt;&gt;"",BL10,""))</f>
        <v/>
      </c>
      <c r="BP10" s="27"/>
      <c r="BQ10" s="27">
        <f t="shared" ref="BQ10:BQ73" si="13">IF(BW10="","",RANK(BW10,$BW$9:$BW$100,0))</f>
        <v>1</v>
      </c>
      <c r="BR10" s="33" t="s">
        <v>88</v>
      </c>
      <c r="BS10" s="27">
        <v>69446068.521999985</v>
      </c>
      <c r="BT10" s="27">
        <v>15788158143.477995</v>
      </c>
      <c r="BU10" s="27">
        <v>64060613.492000014</v>
      </c>
      <c r="BV10" s="27">
        <v>13405582695.632002</v>
      </c>
      <c r="BW10" s="27">
        <f t="shared" ref="BW10:BW73" si="14">IF(OR(BR10="Indéfini",BR10="Autres",BR10="Autre",BR10="Autres produits finis d'équipement industriel",BR10="Total général"),"",IF(BR10&lt;&gt;"",BT10,""))</f>
        <v>15788158143.477995</v>
      </c>
      <c r="BX10" s="27"/>
      <c r="BY10" s="26" t="s">
        <v>216</v>
      </c>
      <c r="BZ10" s="27">
        <v>3579260261.0810008</v>
      </c>
      <c r="CA10" s="27">
        <v>23651640808.170013</v>
      </c>
      <c r="CB10" s="27">
        <v>3651435074.2580004</v>
      </c>
      <c r="CC10" s="27">
        <v>25190953605.632004</v>
      </c>
      <c r="CD10" s="27"/>
      <c r="CE10" s="31"/>
      <c r="CF10" s="27"/>
      <c r="CG10" s="27"/>
      <c r="CH10" s="27">
        <f t="shared" ref="CH10:CH73" si="15">IF(CN10="","",RANK(CN10,$CN$9:$CN$100,0))</f>
        <v>1</v>
      </c>
      <c r="CI10" s="33" t="s">
        <v>190</v>
      </c>
      <c r="CJ10" s="27">
        <v>1713422716.3270001</v>
      </c>
      <c r="CK10" s="27">
        <v>4282049690.4500003</v>
      </c>
      <c r="CL10" s="27">
        <v>1244839342</v>
      </c>
      <c r="CM10" s="27">
        <v>3534451686.5599999</v>
      </c>
      <c r="CN10" s="7">
        <f t="shared" ref="CN10:CN73" si="16">IF(OR(CI10="Indéfini",CI10="Autres",CI10="Autre",CI10="Autres produits alimentaires",CI10="Total général"),"",IF(CI10&lt;&gt;"",CK10,""))</f>
        <v>4282049690.4500003</v>
      </c>
      <c r="CQ10">
        <f>IF(CW10="","",RANK(CW10,$CW$9:$CW$100,0))</f>
        <v>1</v>
      </c>
      <c r="CR10" s="33" t="s">
        <v>66</v>
      </c>
      <c r="CS10" s="27">
        <v>284855848.21499997</v>
      </c>
      <c r="CT10" s="27">
        <v>4817125348.1740026</v>
      </c>
      <c r="CU10" s="27">
        <v>303248058.57999992</v>
      </c>
      <c r="CV10" s="27">
        <v>5057144631.8399982</v>
      </c>
      <c r="CW10" s="7">
        <f>IF(OR(CR10="Indéfini",CR10="Autres",CR10="Autre",CR10="Autres demi-produits",CR10="Total général"),"",IF(CR10&lt;&gt;"",CT10,""))</f>
        <v>4817125348.1740026</v>
      </c>
      <c r="CY10">
        <f t="shared" ref="CY10:CY73" si="17">IF(DE10="","",RANK(DE10,$DE$9:$DE$100,0))</f>
        <v>1</v>
      </c>
      <c r="CZ10" s="33" t="s">
        <v>33</v>
      </c>
      <c r="DA10" s="27">
        <v>2197388684.7929997</v>
      </c>
      <c r="DB10" s="27">
        <v>15286692469.934996</v>
      </c>
      <c r="DC10" s="27">
        <v>1898441328.8670003</v>
      </c>
      <c r="DD10" s="27">
        <v>13323301917.983999</v>
      </c>
      <c r="DE10" s="7">
        <f t="shared" ref="DE10:DE73" si="18">IF(OR(CZ10="Indéfini",CZ10="Autres",CZ10="Autre",CZ10="Autres demi-produits",CZ10="Total général"),"",IF(CZ10&lt;&gt;"",DB10,""))</f>
        <v>15286692469.934996</v>
      </c>
      <c r="DG10">
        <f t="shared" ref="DG10:DG73" si="19">IF(DM10="","",RANK(DM10,$DM$9:$DM$100,0))</f>
        <v>1</v>
      </c>
      <c r="DH10" s="33" t="s">
        <v>218</v>
      </c>
      <c r="DI10" s="27">
        <v>185259.31200000001</v>
      </c>
      <c r="DJ10" s="27">
        <v>665949163.14199996</v>
      </c>
      <c r="DK10" s="27">
        <v>412.02700000000766</v>
      </c>
      <c r="DL10" s="27">
        <v>360989893.12800002</v>
      </c>
      <c r="DM10" s="7">
        <f>IF(OR(DH10="Indéfini",DH10="Autres",DH10="Autre",DH10="Autres demi-produits",DH10="Total général"),"",IF(DH10&lt;&gt;"",DJ10,""))</f>
        <v>665949163.14199996</v>
      </c>
      <c r="DO10">
        <f t="shared" ref="DO10:DO73" si="20">IF(DU10="","",RANK(DU10,$DU$9:$DU$100,0))</f>
        <v>1</v>
      </c>
      <c r="DP10" s="33" t="s">
        <v>38</v>
      </c>
      <c r="DQ10" s="27">
        <v>153870515.75999999</v>
      </c>
      <c r="DR10" s="27">
        <v>1665605857</v>
      </c>
      <c r="DS10" s="27">
        <v>170368213.19999999</v>
      </c>
      <c r="DT10" s="27">
        <v>1884351256</v>
      </c>
      <c r="DU10" s="7">
        <f t="shared" ref="DU10:DU73" si="21">IF(OR(DP10="Indéfini",DP10="Autres",DP10="Autre",DP10="Autres produits bruts d'origine animale et végétale",DP10="Total général"),"",IF(DP10&lt;&gt;"",DR10,""))</f>
        <v>1665605857</v>
      </c>
      <c r="DW10">
        <f t="shared" ref="DW10:DW73" si="22">IF(EC10="","",RANK(EC10,$EC$9:$EC$100,0))</f>
        <v>1</v>
      </c>
      <c r="DX10" s="33" t="s">
        <v>161</v>
      </c>
      <c r="DY10" s="27">
        <v>1712013996</v>
      </c>
      <c r="DZ10" s="27">
        <v>6904198001.0199995</v>
      </c>
      <c r="EA10" s="27">
        <v>1590615275</v>
      </c>
      <c r="EB10" s="27">
        <v>2578969863.5299993</v>
      </c>
      <c r="EC10" s="7">
        <f>IF(OR(DX10="Indéfini",DX10="Autres",DX10="Autre",DX10="Autres produits bruts d'origine minérale",DX10="Total général"),"",IF(DX10&lt;&gt;"",DZ10,""))</f>
        <v>6904198001.0199995</v>
      </c>
      <c r="EE10">
        <f t="shared" ref="EE10:EE73" si="23">IF(EK10="","",RANK(EK10,$EK$9:$EK$100,0))</f>
        <v>1</v>
      </c>
      <c r="EF10" s="33" t="s">
        <v>116</v>
      </c>
      <c r="EG10" s="27">
        <v>96846232.420000017</v>
      </c>
      <c r="EH10" s="27">
        <v>10523720293.332005</v>
      </c>
      <c r="EI10" s="27">
        <v>76559153.747999996</v>
      </c>
      <c r="EJ10" s="27">
        <v>7622502890.1400023</v>
      </c>
      <c r="EK10" s="7">
        <f>IF(OR(EF10="Indéfini",EF10="Autres",EF10="Autre",EF10="Autres produits finis de consommation",EF10="Total général"),"",IF(EF10&lt;&gt;"",EH10,""))</f>
        <v>10523720293.332005</v>
      </c>
      <c r="EM10">
        <f t="shared" ref="EM10:EM73" si="24">IF(ES10="","",RANK(ES10,$ES$9:$ES$100,0))</f>
        <v>1</v>
      </c>
      <c r="EN10" s="33" t="s">
        <v>86</v>
      </c>
      <c r="EO10" s="27">
        <v>6318684.831000003</v>
      </c>
      <c r="EP10" s="27">
        <v>355941529.38800001</v>
      </c>
      <c r="EQ10" s="27">
        <v>4244502.8459999971</v>
      </c>
      <c r="ER10" s="27">
        <v>352998523.28199977</v>
      </c>
      <c r="ES10" s="27">
        <f t="shared" ref="ES10:ES73" si="25">IF(OR(EN10="Indéfini",EN10="Autres",EN10="Autre",EN10="Autres produits finis d'équipement agricole",EN10="Total général"),"",IF(EN10&lt;&gt;"",EP10,""))</f>
        <v>355941529.38800001</v>
      </c>
      <c r="ET10" s="27"/>
      <c r="EU10" s="27">
        <f t="shared" ref="EU10:EU73" si="26">IF(FA10="","",RANK(FA10,$FA$9:$FA$100,0))</f>
        <v>1</v>
      </c>
      <c r="EV10" s="33" t="s">
        <v>89</v>
      </c>
      <c r="EW10" s="27">
        <v>743917.17</v>
      </c>
      <c r="EX10" s="27">
        <v>4879372257.7919989</v>
      </c>
      <c r="EY10" s="27">
        <v>814408.09599999979</v>
      </c>
      <c r="EZ10" s="27">
        <v>3704832067.0730004</v>
      </c>
      <c r="FA10" s="7">
        <f t="shared" ref="FA10:FA73" si="27">IF(OR(EV10="Indéfini",EV10="Autres",EV10="Autre",EV10="Autres produits finis d'équipement industriel",EV10="Total général"),"",IF(EV10&lt;&gt;"",EX10,""))</f>
        <v>4879372257.7919989</v>
      </c>
      <c r="FC10" s="24" t="s">
        <v>210</v>
      </c>
      <c r="FD10" s="25" t="s">
        <v>213</v>
      </c>
      <c r="FE10" s="25" t="s">
        <v>208</v>
      </c>
      <c r="FF10" s="25" t="s">
        <v>213</v>
      </c>
      <c r="FG10" s="25" t="s">
        <v>208</v>
      </c>
    </row>
    <row r="11" spans="1:163" ht="15.75" x14ac:dyDescent="0.25">
      <c r="A11" s="26" t="s">
        <v>455</v>
      </c>
      <c r="B11" s="26"/>
      <c r="E11">
        <f t="shared" si="0"/>
        <v>2</v>
      </c>
      <c r="F11" s="33" t="s">
        <v>5</v>
      </c>
      <c r="G11" s="27">
        <v>39297911.54900001</v>
      </c>
      <c r="H11" s="27">
        <v>4313017857.0980015</v>
      </c>
      <c r="I11" s="27">
        <v>36830558.209999986</v>
      </c>
      <c r="J11" s="27">
        <v>3928538209.8929996</v>
      </c>
      <c r="K11" s="7">
        <f t="shared" ref="K11:K73" si="28">IF(OR(F11="Indéfini",F11="Autres",F11="Autre",F11="Autres produits alimentaires",F11="Total général"),"",IF(F11&lt;&gt;"",H11,""))</f>
        <v>4313017857.0980015</v>
      </c>
      <c r="M11">
        <f t="shared" ref="M11:M73" si="29">IF(S11="","",RANK(S11,$S$9:$S$100,0))</f>
        <v>2</v>
      </c>
      <c r="N11" s="33" t="s">
        <v>62</v>
      </c>
      <c r="O11" s="27">
        <v>496758205</v>
      </c>
      <c r="P11" s="27">
        <v>3713627582.98</v>
      </c>
      <c r="Q11" s="27">
        <v>481319289</v>
      </c>
      <c r="R11" s="27">
        <v>3490359343.0199986</v>
      </c>
      <c r="S11" s="7">
        <f t="shared" si="1"/>
        <v>3713627582.98</v>
      </c>
      <c r="U11">
        <f t="shared" si="2"/>
        <v>2</v>
      </c>
      <c r="V11" s="33" t="s">
        <v>32</v>
      </c>
      <c r="W11" s="27">
        <v>0</v>
      </c>
      <c r="X11" s="27">
        <v>40137710</v>
      </c>
      <c r="Y11" s="27">
        <v>0</v>
      </c>
      <c r="Z11" s="27">
        <v>156118997</v>
      </c>
      <c r="AA11" s="27">
        <f t="shared" si="3"/>
        <v>40137710</v>
      </c>
      <c r="AB11" s="27"/>
      <c r="AC11" t="str">
        <f t="shared" si="4"/>
        <v/>
      </c>
      <c r="AD11" s="26" t="s">
        <v>138</v>
      </c>
      <c r="AE11" s="27">
        <v>65.084000000000003</v>
      </c>
      <c r="AF11" s="27">
        <v>93222319</v>
      </c>
      <c r="AG11" s="27">
        <v>87.529000000000011</v>
      </c>
      <c r="AH11" s="27">
        <v>68254832</v>
      </c>
      <c r="AI11" s="7" t="str">
        <f t="shared" ref="AI11:AI74" si="30">IF(OR(AD11="Indéfini",AD11="Autres",AD11="Autre",AD11="Autres demi-produits",AD11="Total général"),"",IF(AD11&lt;&gt;"",AF11,""))</f>
        <v/>
      </c>
      <c r="AK11">
        <f t="shared" si="5"/>
        <v>2</v>
      </c>
      <c r="AL11" s="33" t="s">
        <v>35</v>
      </c>
      <c r="AM11" s="27">
        <v>9308189.4619999975</v>
      </c>
      <c r="AN11" s="27">
        <v>233904409.12300003</v>
      </c>
      <c r="AO11" s="27">
        <v>10451318.388000002</v>
      </c>
      <c r="AP11" s="27">
        <v>238571503.273</v>
      </c>
      <c r="AQ11" s="7">
        <f t="shared" si="6"/>
        <v>233904409.12300003</v>
      </c>
      <c r="AS11">
        <f t="shared" si="7"/>
        <v>2</v>
      </c>
      <c r="AT11" s="33" t="s">
        <v>52</v>
      </c>
      <c r="AU11" s="27">
        <v>46573660</v>
      </c>
      <c r="AV11" s="27">
        <v>1250696267</v>
      </c>
      <c r="AW11" s="27">
        <v>25827614</v>
      </c>
      <c r="AX11" s="27">
        <v>403020462</v>
      </c>
      <c r="AY11" s="7">
        <f t="shared" si="8"/>
        <v>1250696267</v>
      </c>
      <c r="BA11">
        <f t="shared" si="9"/>
        <v>2</v>
      </c>
      <c r="BB11" s="33" t="s">
        <v>115</v>
      </c>
      <c r="BC11" s="27">
        <v>18121645.761999991</v>
      </c>
      <c r="BD11" s="27">
        <v>6354443002.8509998</v>
      </c>
      <c r="BE11" s="27">
        <v>22350374.042999998</v>
      </c>
      <c r="BF11" s="27">
        <v>7516767448.2320004</v>
      </c>
      <c r="BG11" s="7">
        <f t="shared" si="10"/>
        <v>6354443002.8509998</v>
      </c>
      <c r="BI11">
        <f t="shared" si="11"/>
        <v>1</v>
      </c>
      <c r="BJ11" s="33" t="s">
        <v>86</v>
      </c>
      <c r="BK11" s="27">
        <v>119502.774</v>
      </c>
      <c r="BL11" s="27">
        <v>4896214.5599999996</v>
      </c>
      <c r="BM11" s="27">
        <v>502144.24800000014</v>
      </c>
      <c r="BN11" s="27">
        <v>21662033.865000002</v>
      </c>
      <c r="BO11" s="27">
        <f t="shared" si="12"/>
        <v>4896214.5599999996</v>
      </c>
      <c r="BP11" s="27"/>
      <c r="BQ11" s="27">
        <f t="shared" si="13"/>
        <v>2</v>
      </c>
      <c r="BR11" s="33" t="s">
        <v>89</v>
      </c>
      <c r="BS11" s="27">
        <v>1029453.0319999998</v>
      </c>
      <c r="BT11" s="27">
        <v>5042437069.408</v>
      </c>
      <c r="BU11" s="27">
        <v>901191.85500000033</v>
      </c>
      <c r="BV11" s="27">
        <v>4249834037.9050002</v>
      </c>
      <c r="BW11" s="27">
        <f t="shared" si="14"/>
        <v>5042437069.408</v>
      </c>
      <c r="BX11" s="27"/>
      <c r="BY11" s="26" t="s">
        <v>449</v>
      </c>
      <c r="BZ11" s="27">
        <v>135284657.62800005</v>
      </c>
      <c r="CA11" s="27">
        <v>1303140927.8510003</v>
      </c>
      <c r="CB11" s="27">
        <v>147611070.18200001</v>
      </c>
      <c r="CC11" s="27">
        <v>1436118013.6099997</v>
      </c>
      <c r="CD11" s="27"/>
      <c r="CE11" s="31"/>
      <c r="CF11" s="27"/>
      <c r="CG11" s="27"/>
      <c r="CH11" s="27">
        <f t="shared" si="15"/>
        <v>2</v>
      </c>
      <c r="CI11" s="33" t="s">
        <v>149</v>
      </c>
      <c r="CJ11" s="27">
        <v>764502552</v>
      </c>
      <c r="CK11" s="27">
        <v>2078968233.5500002</v>
      </c>
      <c r="CL11" s="27">
        <v>717598857.60000002</v>
      </c>
      <c r="CM11" s="27">
        <v>1875252817.95</v>
      </c>
      <c r="CN11" s="7">
        <f t="shared" si="16"/>
        <v>2078968233.5500002</v>
      </c>
      <c r="CQ11">
        <f t="shared" ref="CQ11:CQ73" si="31">IF(CW11="","",RANK(CW11,$CW$9:$CW$100,0))</f>
        <v>2</v>
      </c>
      <c r="CR11" s="33" t="s">
        <v>166</v>
      </c>
      <c r="CS11" s="27">
        <v>31605711.642999988</v>
      </c>
      <c r="CT11" s="27">
        <v>3717273854.8699989</v>
      </c>
      <c r="CU11" s="27">
        <v>28080330.240999997</v>
      </c>
      <c r="CV11" s="27">
        <v>2704621155.3790007</v>
      </c>
      <c r="CW11" s="7">
        <f>IF(OR(CR11="Indéfini",CR11="Autres",CR11="Autre",CR11="Autres demi-produits",CR11="Total général"),"",IF(CR11&lt;&gt;"",CT11,""))</f>
        <v>3717273854.8699989</v>
      </c>
      <c r="CY11">
        <f t="shared" si="17"/>
        <v>2</v>
      </c>
      <c r="CZ11" s="33" t="s">
        <v>151</v>
      </c>
      <c r="DA11" s="27">
        <v>2738421204.3079996</v>
      </c>
      <c r="DB11" s="27">
        <v>4589000317.165</v>
      </c>
      <c r="DC11" s="27">
        <v>3109489415.2610002</v>
      </c>
      <c r="DD11" s="27">
        <v>5882967362.8610001</v>
      </c>
      <c r="DE11" s="7">
        <f t="shared" si="18"/>
        <v>4589000317.165</v>
      </c>
      <c r="DG11" t="str">
        <f t="shared" si="19"/>
        <v/>
      </c>
      <c r="DH11" s="26" t="s">
        <v>138</v>
      </c>
      <c r="DI11" s="27">
        <v>185259.31199999998</v>
      </c>
      <c r="DJ11" s="27">
        <v>665949163.14199996</v>
      </c>
      <c r="DK11" s="27">
        <v>412.02700000000061</v>
      </c>
      <c r="DL11" s="27">
        <v>360989893.12800002</v>
      </c>
      <c r="DM11" s="7" t="str">
        <f t="shared" ref="DM11:DM74" si="32">IF(OR(DH11="Indéfini",DH11="Autres",DH11="Autre",DH11="Autres demi-produits",DH11="Total général"),"",IF(DH11&lt;&gt;"",DJ11,""))</f>
        <v/>
      </c>
      <c r="DO11">
        <f t="shared" si="20"/>
        <v>2</v>
      </c>
      <c r="DP11" s="33" t="s">
        <v>153</v>
      </c>
      <c r="DQ11" s="27">
        <v>118120903.461</v>
      </c>
      <c r="DR11" s="27">
        <v>587075658.82799995</v>
      </c>
      <c r="DS11" s="27">
        <v>150746509.51200002</v>
      </c>
      <c r="DT11" s="27">
        <v>729880651.50199997</v>
      </c>
      <c r="DU11" s="7">
        <f t="shared" si="21"/>
        <v>587075658.82799995</v>
      </c>
      <c r="DW11">
        <f t="shared" si="22"/>
        <v>2</v>
      </c>
      <c r="DX11" s="33" t="s">
        <v>51</v>
      </c>
      <c r="DY11" s="27">
        <v>372339597</v>
      </c>
      <c r="DZ11" s="27">
        <v>1368505262.392</v>
      </c>
      <c r="EA11" s="27">
        <v>274232556.57999998</v>
      </c>
      <c r="EB11" s="27">
        <v>1021213636.9999999</v>
      </c>
      <c r="EC11" s="7">
        <f t="shared" ref="EC11:EC73" si="33">IF(OR(DX11="Indéfini",DX11="Autres",DX11="Autre",DX11="Autres produits bruts d'origine minérale",DX11="Total général"),"",IF(DX11&lt;&gt;"",DZ11,""))</f>
        <v>1368505262.392</v>
      </c>
      <c r="EE11">
        <f t="shared" si="23"/>
        <v>2</v>
      </c>
      <c r="EF11" s="33" t="s">
        <v>114</v>
      </c>
      <c r="EG11" s="27">
        <v>65863325.951000005</v>
      </c>
      <c r="EH11" s="27">
        <v>9327050821.4280014</v>
      </c>
      <c r="EI11" s="27">
        <v>43114152.318999998</v>
      </c>
      <c r="EJ11" s="27">
        <v>6620873724.5149994</v>
      </c>
      <c r="EK11" s="7">
        <f t="shared" ref="EK11:EK73" si="34">IF(OR(EF11="Indéfini",EF11="Autres",EF11="Autre",EF11="Autres produits finis de consommation",EF11="Total général"),"",IF(EF11&lt;&gt;"",EH11,""))</f>
        <v>9327050821.4280014</v>
      </c>
      <c r="EM11">
        <f t="shared" si="24"/>
        <v>2</v>
      </c>
      <c r="EN11" s="33" t="s">
        <v>174</v>
      </c>
      <c r="EO11" s="27">
        <v>1743506.493</v>
      </c>
      <c r="EP11" s="27">
        <v>108199977</v>
      </c>
      <c r="EQ11" s="27">
        <v>781568.09000000008</v>
      </c>
      <c r="ER11" s="27">
        <v>45050667</v>
      </c>
      <c r="ES11" s="27">
        <f t="shared" si="25"/>
        <v>108199977</v>
      </c>
      <c r="ET11" s="27"/>
      <c r="EU11" s="27">
        <f t="shared" si="26"/>
        <v>2</v>
      </c>
      <c r="EV11" s="33" t="s">
        <v>90</v>
      </c>
      <c r="EW11" s="27">
        <v>10845762.320000004</v>
      </c>
      <c r="EX11" s="27">
        <v>4664967586.8910007</v>
      </c>
      <c r="EY11" s="27">
        <v>9412876.5110000093</v>
      </c>
      <c r="EZ11" s="27">
        <v>3936534324.5140018</v>
      </c>
      <c r="FA11" s="7">
        <f t="shared" si="27"/>
        <v>4664967586.8910007</v>
      </c>
      <c r="FC11" s="26" t="s">
        <v>215</v>
      </c>
      <c r="FD11" s="27">
        <v>4400208530.1899977</v>
      </c>
      <c r="FE11" s="27">
        <v>22523732501.839005</v>
      </c>
      <c r="FF11" s="27">
        <v>3970304047.8340006</v>
      </c>
      <c r="FG11" s="27">
        <v>23948584993.343987</v>
      </c>
    </row>
    <row r="12" spans="1:163" ht="15.75" x14ac:dyDescent="0.25">
      <c r="B12" s="26"/>
      <c r="E12">
        <f t="shared" si="0"/>
        <v>3</v>
      </c>
      <c r="F12" s="33" t="s">
        <v>6</v>
      </c>
      <c r="G12" s="27">
        <v>222905940.30000004</v>
      </c>
      <c r="H12" s="27">
        <v>3864515098.2649989</v>
      </c>
      <c r="I12" s="27">
        <v>238782700.14999998</v>
      </c>
      <c r="J12" s="27">
        <v>4162499998.7499933</v>
      </c>
      <c r="K12" s="7">
        <f t="shared" si="28"/>
        <v>3864515098.2649989</v>
      </c>
      <c r="M12">
        <f t="shared" si="29"/>
        <v>3</v>
      </c>
      <c r="N12" s="33" t="s">
        <v>68</v>
      </c>
      <c r="O12" s="27">
        <v>65716.835999999996</v>
      </c>
      <c r="P12" s="27">
        <v>1359403750.5150001</v>
      </c>
      <c r="Q12" s="27">
        <v>59422.064999999995</v>
      </c>
      <c r="R12" s="27">
        <v>514291012.61500001</v>
      </c>
      <c r="S12" s="7">
        <f t="shared" si="1"/>
        <v>1359403750.5150001</v>
      </c>
      <c r="U12">
        <f t="shared" si="2"/>
        <v>3</v>
      </c>
      <c r="V12" s="33" t="s">
        <v>198</v>
      </c>
      <c r="W12" s="27">
        <v>4265882.5</v>
      </c>
      <c r="X12" s="27">
        <v>18010431</v>
      </c>
      <c r="Y12" s="27">
        <v>225092</v>
      </c>
      <c r="Z12" s="27">
        <v>2952834</v>
      </c>
      <c r="AA12" s="27">
        <f t="shared" si="3"/>
        <v>18010431</v>
      </c>
      <c r="AB12" s="27"/>
      <c r="AC12" t="str">
        <f t="shared" si="4"/>
        <v/>
      </c>
      <c r="AI12" s="7" t="str">
        <f t="shared" si="30"/>
        <v/>
      </c>
      <c r="AK12">
        <f t="shared" si="5"/>
        <v>3</v>
      </c>
      <c r="AL12" s="33" t="s">
        <v>39</v>
      </c>
      <c r="AM12" s="27">
        <v>2778160.1119999997</v>
      </c>
      <c r="AN12" s="27">
        <v>208986739.42699999</v>
      </c>
      <c r="AO12" s="27">
        <v>3477241.5099999993</v>
      </c>
      <c r="AP12" s="27">
        <v>258071331.04700002</v>
      </c>
      <c r="AQ12" s="7">
        <f t="shared" si="6"/>
        <v>208986739.42699999</v>
      </c>
      <c r="AS12">
        <f t="shared" si="7"/>
        <v>3</v>
      </c>
      <c r="AT12" s="33" t="s">
        <v>51</v>
      </c>
      <c r="AU12" s="27">
        <v>12549950.011</v>
      </c>
      <c r="AV12" s="27">
        <v>365792944.662</v>
      </c>
      <c r="AW12" s="27">
        <v>15049382.055</v>
      </c>
      <c r="AX12" s="27">
        <v>258803676.29799998</v>
      </c>
      <c r="AY12" s="7">
        <f t="shared" si="8"/>
        <v>365792944.662</v>
      </c>
      <c r="BA12">
        <f t="shared" si="9"/>
        <v>3</v>
      </c>
      <c r="BB12" s="33" t="s">
        <v>116</v>
      </c>
      <c r="BC12" s="27">
        <v>55302238.509000003</v>
      </c>
      <c r="BD12" s="27">
        <v>4239784217.7500014</v>
      </c>
      <c r="BE12" s="27">
        <v>65198874.845000029</v>
      </c>
      <c r="BF12" s="27">
        <v>4848139779.4299994</v>
      </c>
      <c r="BG12" s="7">
        <f t="shared" si="10"/>
        <v>4239784217.7500014</v>
      </c>
      <c r="BI12">
        <f t="shared" si="11"/>
        <v>2</v>
      </c>
      <c r="BJ12" s="33" t="s">
        <v>174</v>
      </c>
      <c r="BK12" s="27">
        <v>55750</v>
      </c>
      <c r="BL12" s="27">
        <v>483027</v>
      </c>
      <c r="BM12" s="27">
        <v>19750</v>
      </c>
      <c r="BN12" s="27">
        <v>1511064</v>
      </c>
      <c r="BO12" s="27">
        <f t="shared" si="12"/>
        <v>483027</v>
      </c>
      <c r="BP12" s="27"/>
      <c r="BQ12" s="27">
        <f t="shared" si="13"/>
        <v>3</v>
      </c>
      <c r="BR12" s="33" t="s">
        <v>90</v>
      </c>
      <c r="BS12" s="27">
        <v>5152777.9290000005</v>
      </c>
      <c r="BT12" s="27">
        <v>2783348412.5389996</v>
      </c>
      <c r="BU12" s="27">
        <v>5125337.1940000001</v>
      </c>
      <c r="BV12" s="27">
        <v>2885179191.9879999</v>
      </c>
      <c r="BW12" s="27">
        <f t="shared" si="14"/>
        <v>2783348412.5389996</v>
      </c>
      <c r="BX12" s="27"/>
      <c r="BY12" s="26" t="s">
        <v>218</v>
      </c>
      <c r="BZ12" s="27">
        <v>65.084000000000003</v>
      </c>
      <c r="CA12" s="27">
        <v>93222319</v>
      </c>
      <c r="CB12" s="27">
        <v>87.529000000000011</v>
      </c>
      <c r="CC12" s="27">
        <v>68254832</v>
      </c>
      <c r="CD12" s="27"/>
      <c r="CE12" s="31"/>
      <c r="CF12" s="27"/>
      <c r="CG12" s="27"/>
      <c r="CH12" s="27">
        <f t="shared" si="15"/>
        <v>3</v>
      </c>
      <c r="CI12" s="33" t="s">
        <v>191</v>
      </c>
      <c r="CJ12" s="27">
        <v>782883568.55100036</v>
      </c>
      <c r="CK12" s="27">
        <v>1842319271.4119997</v>
      </c>
      <c r="CL12" s="27">
        <v>673008120.59099984</v>
      </c>
      <c r="CM12" s="27">
        <v>1797208631.25</v>
      </c>
      <c r="CN12" s="7">
        <f t="shared" si="16"/>
        <v>1842319271.4119997</v>
      </c>
      <c r="CQ12">
        <f t="shared" si="31"/>
        <v>3</v>
      </c>
      <c r="CR12" s="33" t="s">
        <v>77</v>
      </c>
      <c r="CS12" s="27">
        <v>326019886.70300001</v>
      </c>
      <c r="CT12" s="27">
        <v>3636457714.6249995</v>
      </c>
      <c r="CU12" s="27">
        <v>653992162.62400019</v>
      </c>
      <c r="CV12" s="27">
        <v>4062279121.2900004</v>
      </c>
      <c r="CW12" s="7">
        <f>IF(OR(CR12="Indéfini",CR12="Autres",CR12="Autre",CR12="Autres demi-produits",CR12="Total général"),"",IF(CR12&lt;&gt;"",CT12,""))</f>
        <v>3636457714.6249995</v>
      </c>
      <c r="CY12">
        <f t="shared" si="17"/>
        <v>3</v>
      </c>
      <c r="CZ12" s="33" t="s">
        <v>31</v>
      </c>
      <c r="DA12" s="27">
        <v>433206366.69700009</v>
      </c>
      <c r="DB12" s="27">
        <v>3511078672.0939994</v>
      </c>
      <c r="DC12" s="27">
        <v>349160700.15500003</v>
      </c>
      <c r="DD12" s="27">
        <v>2841572303.9349995</v>
      </c>
      <c r="DE12" s="7">
        <f t="shared" si="18"/>
        <v>3511078672.0939994</v>
      </c>
      <c r="DG12" t="str">
        <f t="shared" si="19"/>
        <v/>
      </c>
      <c r="DM12" s="7" t="str">
        <f t="shared" si="32"/>
        <v/>
      </c>
      <c r="DO12">
        <f t="shared" si="20"/>
        <v>3</v>
      </c>
      <c r="DP12" s="33" t="s">
        <v>157</v>
      </c>
      <c r="DQ12" s="27">
        <v>1228353.861</v>
      </c>
      <c r="DR12" s="27">
        <v>444819810.26099992</v>
      </c>
      <c r="DS12" s="27">
        <v>6963714.3449999969</v>
      </c>
      <c r="DT12" s="27">
        <v>271169670.33699995</v>
      </c>
      <c r="DU12" s="7">
        <f t="shared" si="21"/>
        <v>444819810.26099992</v>
      </c>
      <c r="DW12">
        <f t="shared" si="22"/>
        <v>3</v>
      </c>
      <c r="DX12" s="33" t="s">
        <v>59</v>
      </c>
      <c r="DY12" s="27">
        <v>9029690.2180000022</v>
      </c>
      <c r="DZ12" s="27">
        <v>129850718.803</v>
      </c>
      <c r="EA12" s="27">
        <v>7487108.6719999993</v>
      </c>
      <c r="EB12" s="27">
        <v>121087860.43000001</v>
      </c>
      <c r="EC12" s="7">
        <f t="shared" si="33"/>
        <v>129850718.803</v>
      </c>
      <c r="EE12" t="str">
        <f t="shared" si="23"/>
        <v/>
      </c>
      <c r="EF12" s="33" t="s">
        <v>137</v>
      </c>
      <c r="EG12" s="27">
        <v>26215152.232999999</v>
      </c>
      <c r="EH12" s="27">
        <v>3760124376.2670002</v>
      </c>
      <c r="EI12" s="27">
        <v>23131262.262999989</v>
      </c>
      <c r="EJ12" s="27">
        <v>4131535768.203999</v>
      </c>
      <c r="EK12" s="7" t="str">
        <f t="shared" si="34"/>
        <v/>
      </c>
      <c r="EM12" t="str">
        <f t="shared" si="24"/>
        <v/>
      </c>
      <c r="EN12" s="33" t="s">
        <v>87</v>
      </c>
      <c r="EO12" s="27">
        <v>44540.745999999985</v>
      </c>
      <c r="EP12" s="27">
        <v>4153614.9530000002</v>
      </c>
      <c r="EQ12" s="27">
        <v>45842.555000000008</v>
      </c>
      <c r="ER12" s="27">
        <v>2403275.2590000001</v>
      </c>
      <c r="ES12" s="27" t="str">
        <f t="shared" si="25"/>
        <v/>
      </c>
      <c r="ET12" s="27"/>
      <c r="EU12" s="27">
        <f t="shared" si="26"/>
        <v>3</v>
      </c>
      <c r="EV12" s="33" t="s">
        <v>348</v>
      </c>
      <c r="EW12" s="27">
        <v>28988281.547999989</v>
      </c>
      <c r="EX12" s="27">
        <v>4270948630.5749993</v>
      </c>
      <c r="EY12" s="27">
        <v>24738693.724999994</v>
      </c>
      <c r="EZ12" s="27">
        <v>3445595397.5380001</v>
      </c>
      <c r="FA12" s="7">
        <f t="shared" si="27"/>
        <v>4270948630.5749993</v>
      </c>
      <c r="FC12" s="26" t="s">
        <v>216</v>
      </c>
      <c r="FD12" s="27">
        <v>2737712652.9030013</v>
      </c>
      <c r="FE12" s="27">
        <v>40022513330.740997</v>
      </c>
      <c r="FF12" s="27">
        <v>3091523090.474998</v>
      </c>
      <c r="FG12" s="27">
        <v>39214162450.673973</v>
      </c>
    </row>
    <row r="13" spans="1:163" ht="15.75" x14ac:dyDescent="0.25">
      <c r="B13" s="26"/>
      <c r="E13">
        <f t="shared" si="0"/>
        <v>4</v>
      </c>
      <c r="F13" s="33" t="s">
        <v>13</v>
      </c>
      <c r="G13" s="27">
        <v>305666129.07199997</v>
      </c>
      <c r="H13" s="27">
        <v>2707983761.6419992</v>
      </c>
      <c r="I13" s="27">
        <v>311677795.72299999</v>
      </c>
      <c r="J13" s="27">
        <v>2893640491.8620081</v>
      </c>
      <c r="K13" s="7">
        <f t="shared" si="28"/>
        <v>2707983761.6419992</v>
      </c>
      <c r="M13">
        <f t="shared" si="29"/>
        <v>4</v>
      </c>
      <c r="N13" s="33" t="s">
        <v>241</v>
      </c>
      <c r="O13" s="27">
        <v>336966.79099999985</v>
      </c>
      <c r="P13" s="27">
        <v>1053703204.0819997</v>
      </c>
      <c r="Q13" s="27">
        <v>306724.18800000002</v>
      </c>
      <c r="R13" s="27">
        <v>1166739477.638</v>
      </c>
      <c r="S13" s="7">
        <f t="shared" si="1"/>
        <v>1053703204.0819997</v>
      </c>
      <c r="U13">
        <f t="shared" si="2"/>
        <v>4</v>
      </c>
      <c r="V13" s="33" t="s">
        <v>152</v>
      </c>
      <c r="W13" s="27">
        <v>293346</v>
      </c>
      <c r="X13" s="27">
        <v>792451.81</v>
      </c>
      <c r="Y13" s="27">
        <v>268145</v>
      </c>
      <c r="Z13" s="27">
        <v>638337.54</v>
      </c>
      <c r="AA13" s="27">
        <f t="shared" si="3"/>
        <v>792451.81</v>
      </c>
      <c r="AB13" s="27"/>
      <c r="AC13" t="str">
        <f t="shared" si="4"/>
        <v/>
      </c>
      <c r="AI13" s="7" t="str">
        <f t="shared" si="30"/>
        <v/>
      </c>
      <c r="AK13">
        <f t="shared" si="5"/>
        <v>4</v>
      </c>
      <c r="AL13" s="33" t="s">
        <v>36</v>
      </c>
      <c r="AM13" s="27">
        <v>4633580</v>
      </c>
      <c r="AN13" s="27">
        <v>147500583</v>
      </c>
      <c r="AO13" s="27">
        <v>6610803</v>
      </c>
      <c r="AP13" s="27">
        <v>198736750.16999999</v>
      </c>
      <c r="AQ13" s="7">
        <f t="shared" si="6"/>
        <v>147500583</v>
      </c>
      <c r="AS13">
        <f t="shared" si="7"/>
        <v>4</v>
      </c>
      <c r="AT13" s="33" t="s">
        <v>54</v>
      </c>
      <c r="AU13" s="27">
        <v>14298804.199999999</v>
      </c>
      <c r="AV13" s="27">
        <v>280829527</v>
      </c>
      <c r="AW13" s="27">
        <v>15375612</v>
      </c>
      <c r="AX13" s="27">
        <v>233435013.44</v>
      </c>
      <c r="AY13" s="7">
        <f t="shared" si="8"/>
        <v>280829527</v>
      </c>
      <c r="BA13">
        <f t="shared" si="9"/>
        <v>4</v>
      </c>
      <c r="BB13" s="33" t="s">
        <v>321</v>
      </c>
      <c r="BC13" s="27">
        <v>14784285.565999996</v>
      </c>
      <c r="BD13" s="27">
        <v>2339007247.3710003</v>
      </c>
      <c r="BE13" s="27">
        <v>12015521.611000003</v>
      </c>
      <c r="BF13" s="27">
        <v>2081014487.306</v>
      </c>
      <c r="BG13" s="7">
        <f t="shared" si="10"/>
        <v>2339007247.3710003</v>
      </c>
      <c r="BI13" t="str">
        <f t="shared" si="11"/>
        <v/>
      </c>
      <c r="BJ13" s="26" t="s">
        <v>138</v>
      </c>
      <c r="BK13" s="27">
        <v>249920.63399999996</v>
      </c>
      <c r="BL13" s="27">
        <v>40204247.574000001</v>
      </c>
      <c r="BM13" s="27">
        <v>609025.79000000015</v>
      </c>
      <c r="BN13" s="27">
        <v>60525333.864999995</v>
      </c>
      <c r="BO13" s="27" t="str">
        <f t="shared" si="12"/>
        <v/>
      </c>
      <c r="BQ13" s="27">
        <f t="shared" si="13"/>
        <v>4</v>
      </c>
      <c r="BR13" s="33" t="s">
        <v>178</v>
      </c>
      <c r="BS13" s="27">
        <v>16244411.17</v>
      </c>
      <c r="BT13" s="27">
        <v>414764735.32899994</v>
      </c>
      <c r="BU13" s="27">
        <v>1336339.534</v>
      </c>
      <c r="BV13" s="27">
        <v>40222041.945999995</v>
      </c>
      <c r="BW13" s="27">
        <f t="shared" si="14"/>
        <v>414764735.32899994</v>
      </c>
      <c r="BY13" s="26" t="s">
        <v>219</v>
      </c>
      <c r="BZ13" s="27">
        <v>62863337.899000011</v>
      </c>
      <c r="CA13" s="27">
        <v>1745438755.0309999</v>
      </c>
      <c r="CB13" s="27">
        <v>58571644.744000003</v>
      </c>
      <c r="CC13" s="27">
        <v>1440157513.3050001</v>
      </c>
      <c r="CH13" s="27">
        <f t="shared" si="15"/>
        <v>4</v>
      </c>
      <c r="CI13" s="33" t="s">
        <v>11</v>
      </c>
      <c r="CJ13" s="27">
        <v>57121216.95099996</v>
      </c>
      <c r="CK13" s="27">
        <v>1404492481.5700002</v>
      </c>
      <c r="CL13" s="27">
        <v>47858198.856999986</v>
      </c>
      <c r="CM13" s="27">
        <v>1183506736.6530004</v>
      </c>
      <c r="CN13" s="7">
        <f t="shared" si="16"/>
        <v>1404492481.5700002</v>
      </c>
      <c r="CQ13">
        <f t="shared" si="31"/>
        <v>4</v>
      </c>
      <c r="CR13" s="33" t="s">
        <v>71</v>
      </c>
      <c r="CS13" s="27">
        <v>215356612.00299999</v>
      </c>
      <c r="CT13" s="27">
        <v>2152131487.4469995</v>
      </c>
      <c r="CU13" s="27">
        <v>223874418.98599988</v>
      </c>
      <c r="CV13" s="27">
        <v>2240435749.085999</v>
      </c>
      <c r="CW13" s="7">
        <f t="shared" ref="CW13:CW73" si="35">IF(OR(CR13="Indéfini",CR13="Autres",CR13="Autre",CR13="Autres demi-produits",CR13="Total général"),"",IF(CR13&lt;&gt;"",CT13,""))</f>
        <v>2152131487.4469995</v>
      </c>
      <c r="CY13">
        <f t="shared" si="17"/>
        <v>4</v>
      </c>
      <c r="CZ13" s="33" t="s">
        <v>152</v>
      </c>
      <c r="DA13" s="27">
        <v>2512673992.9329996</v>
      </c>
      <c r="DB13" s="27">
        <v>2657244037.46</v>
      </c>
      <c r="DC13" s="27">
        <v>2986189952.4409995</v>
      </c>
      <c r="DD13" s="27">
        <v>3557071235.7939997</v>
      </c>
      <c r="DE13" s="7">
        <f t="shared" si="18"/>
        <v>2657244037.46</v>
      </c>
      <c r="DG13" t="str">
        <f t="shared" si="19"/>
        <v/>
      </c>
      <c r="DM13" s="7" t="str">
        <f t="shared" si="32"/>
        <v/>
      </c>
      <c r="DO13">
        <f t="shared" si="20"/>
        <v>4</v>
      </c>
      <c r="DP13" s="33" t="s">
        <v>156</v>
      </c>
      <c r="DQ13" s="27">
        <v>19077473.619000006</v>
      </c>
      <c r="DR13" s="27">
        <v>339796588.90799999</v>
      </c>
      <c r="DS13" s="27">
        <v>22860841.027000003</v>
      </c>
      <c r="DT13" s="27">
        <v>465768608.71200001</v>
      </c>
      <c r="DU13" s="7">
        <f t="shared" si="21"/>
        <v>339796588.90799999</v>
      </c>
      <c r="DW13">
        <f t="shared" si="22"/>
        <v>4</v>
      </c>
      <c r="DX13" s="33" t="s">
        <v>160</v>
      </c>
      <c r="DY13" s="27">
        <v>5407851.085</v>
      </c>
      <c r="DZ13" s="27">
        <v>113713493.949</v>
      </c>
      <c r="EA13" s="27">
        <v>3613057.5339999991</v>
      </c>
      <c r="EB13" s="27">
        <v>88355031.503999993</v>
      </c>
      <c r="EC13" s="7">
        <f t="shared" si="33"/>
        <v>113713493.949</v>
      </c>
      <c r="EE13">
        <f t="shared" si="23"/>
        <v>3</v>
      </c>
      <c r="EF13" s="33" t="s">
        <v>122</v>
      </c>
      <c r="EG13" s="27">
        <v>3143576.24</v>
      </c>
      <c r="EH13" s="27">
        <v>3478465440.7940016</v>
      </c>
      <c r="EI13" s="27">
        <v>2706710.159</v>
      </c>
      <c r="EJ13" s="27">
        <v>2992564325.3960009</v>
      </c>
      <c r="EK13" s="7">
        <f t="shared" si="34"/>
        <v>3478465440.7940016</v>
      </c>
      <c r="EM13" t="str">
        <f t="shared" si="24"/>
        <v/>
      </c>
      <c r="EN13" s="26" t="s">
        <v>138</v>
      </c>
      <c r="EO13" s="27">
        <v>8106732.0699999975</v>
      </c>
      <c r="EP13" s="27">
        <v>468295121.34099996</v>
      </c>
      <c r="EQ13" s="27">
        <v>5071913.4910000004</v>
      </c>
      <c r="ER13" s="27">
        <v>400452465.54100007</v>
      </c>
      <c r="ES13" s="27" t="str">
        <f t="shared" si="25"/>
        <v/>
      </c>
      <c r="EU13" s="27">
        <f t="shared" si="26"/>
        <v>4</v>
      </c>
      <c r="EV13" s="33" t="s">
        <v>88</v>
      </c>
      <c r="EW13" s="27">
        <v>20860508.251999989</v>
      </c>
      <c r="EX13" s="27">
        <v>4139551795.1409988</v>
      </c>
      <c r="EY13" s="27">
        <v>16483151.436000003</v>
      </c>
      <c r="EZ13" s="27">
        <v>3372675663.9740014</v>
      </c>
      <c r="FA13" s="7">
        <f t="shared" si="27"/>
        <v>4139551795.1409988</v>
      </c>
      <c r="FC13" s="26" t="s">
        <v>449</v>
      </c>
      <c r="FD13" s="27">
        <v>8214966573.7089996</v>
      </c>
      <c r="FE13" s="27">
        <v>28487048260.862007</v>
      </c>
      <c r="FF13" s="27">
        <v>8663104133.9850025</v>
      </c>
      <c r="FG13" s="27">
        <v>28175360636.370003</v>
      </c>
    </row>
    <row r="14" spans="1:163" ht="15.75" x14ac:dyDescent="0.25">
      <c r="B14" s="26"/>
      <c r="E14">
        <f t="shared" si="0"/>
        <v>5</v>
      </c>
      <c r="F14" s="33" t="s">
        <v>8</v>
      </c>
      <c r="G14" s="27">
        <v>167000077.71700007</v>
      </c>
      <c r="H14" s="27">
        <v>2370127099.6360002</v>
      </c>
      <c r="I14" s="27">
        <v>176246524.59799999</v>
      </c>
      <c r="J14" s="27">
        <v>2395872360.0239987</v>
      </c>
      <c r="K14" s="7">
        <f t="shared" si="28"/>
        <v>2370127099.6360002</v>
      </c>
      <c r="M14">
        <f t="shared" si="29"/>
        <v>5</v>
      </c>
      <c r="N14" s="33" t="s">
        <v>72</v>
      </c>
      <c r="O14" s="27">
        <v>5169323</v>
      </c>
      <c r="P14" s="27">
        <v>500423254.56700003</v>
      </c>
      <c r="Q14" s="27">
        <v>4179726.5</v>
      </c>
      <c r="R14" s="27">
        <v>332573957.76200002</v>
      </c>
      <c r="S14" s="7">
        <f t="shared" si="1"/>
        <v>500423254.56700003</v>
      </c>
      <c r="U14">
        <f t="shared" si="2"/>
        <v>5</v>
      </c>
      <c r="V14" s="33" t="s">
        <v>33</v>
      </c>
      <c r="W14" s="27">
        <v>60283.14</v>
      </c>
      <c r="X14" s="27">
        <v>578242</v>
      </c>
      <c r="Y14" s="27">
        <v>28080076.368000001</v>
      </c>
      <c r="Z14" s="27">
        <v>93150132.784999996</v>
      </c>
      <c r="AA14" s="27">
        <f t="shared" si="3"/>
        <v>578242</v>
      </c>
      <c r="AB14" s="27"/>
      <c r="AC14" t="str">
        <f t="shared" si="4"/>
        <v/>
      </c>
      <c r="AI14" s="7" t="str">
        <f t="shared" si="30"/>
        <v/>
      </c>
      <c r="AK14">
        <f t="shared" si="5"/>
        <v>5</v>
      </c>
      <c r="AL14" s="33" t="s">
        <v>41</v>
      </c>
      <c r="AM14" s="27">
        <v>1404971.3769999992</v>
      </c>
      <c r="AN14" s="27">
        <v>119867488.18000002</v>
      </c>
      <c r="AO14" s="27">
        <v>310623.5959999999</v>
      </c>
      <c r="AP14" s="27">
        <v>89529376.074000016</v>
      </c>
      <c r="AQ14" s="7">
        <f t="shared" si="6"/>
        <v>119867488.18000002</v>
      </c>
      <c r="AS14">
        <f t="shared" si="7"/>
        <v>5</v>
      </c>
      <c r="AT14" s="33" t="s">
        <v>53</v>
      </c>
      <c r="AU14" s="27">
        <v>233999038</v>
      </c>
      <c r="AV14" s="27">
        <v>263358807.40000001</v>
      </c>
      <c r="AW14" s="27">
        <v>319606495</v>
      </c>
      <c r="AX14" s="27">
        <v>368633777</v>
      </c>
      <c r="AY14" s="7">
        <f t="shared" si="8"/>
        <v>263358807.40000001</v>
      </c>
      <c r="BA14">
        <f t="shared" si="9"/>
        <v>5</v>
      </c>
      <c r="BB14" s="33" t="s">
        <v>117</v>
      </c>
      <c r="BC14" s="27">
        <v>9447788.195000004</v>
      </c>
      <c r="BD14" s="27">
        <v>1890692426.0610003</v>
      </c>
      <c r="BE14" s="27">
        <v>11258166.665000001</v>
      </c>
      <c r="BF14" s="27">
        <v>2206134922.5439992</v>
      </c>
      <c r="BG14" s="7">
        <f t="shared" si="10"/>
        <v>1890692426.0610003</v>
      </c>
      <c r="BI14" t="str">
        <f t="shared" si="11"/>
        <v/>
      </c>
      <c r="BO14" s="27" t="str">
        <f t="shared" si="12"/>
        <v/>
      </c>
      <c r="BQ14" s="27">
        <f t="shared" si="13"/>
        <v>5</v>
      </c>
      <c r="BR14" s="33" t="s">
        <v>91</v>
      </c>
      <c r="BS14" s="27">
        <v>128256.95300000001</v>
      </c>
      <c r="BT14" s="27">
        <v>409953083.09000003</v>
      </c>
      <c r="BU14" s="27">
        <v>114403.08299999998</v>
      </c>
      <c r="BV14" s="27">
        <v>535754033.89099997</v>
      </c>
      <c r="BW14" s="27">
        <f t="shared" si="14"/>
        <v>409953083.09000003</v>
      </c>
      <c r="BY14" s="26" t="s">
        <v>220</v>
      </c>
      <c r="BZ14" s="27">
        <v>2723294251.7149997</v>
      </c>
      <c r="CA14" s="27">
        <v>4648141098.4729996</v>
      </c>
      <c r="CB14" s="27">
        <v>2803042733.6650004</v>
      </c>
      <c r="CC14" s="27">
        <v>3753199299.2310004</v>
      </c>
      <c r="CH14" s="27">
        <f t="shared" si="15"/>
        <v>5</v>
      </c>
      <c r="CI14" s="33" t="s">
        <v>458</v>
      </c>
      <c r="CJ14" s="27">
        <v>267591344.77000004</v>
      </c>
      <c r="CK14" s="27">
        <v>954014221</v>
      </c>
      <c r="CL14" s="27">
        <v>369013996.65100002</v>
      </c>
      <c r="CM14" s="27">
        <v>1956460271.0009999</v>
      </c>
      <c r="CN14" s="7">
        <f t="shared" si="16"/>
        <v>954014221</v>
      </c>
      <c r="CQ14">
        <f t="shared" si="31"/>
        <v>5</v>
      </c>
      <c r="CR14" s="33" t="s">
        <v>162</v>
      </c>
      <c r="CS14" s="27">
        <v>334674943.046</v>
      </c>
      <c r="CT14" s="27">
        <v>1873667403</v>
      </c>
      <c r="CU14" s="27">
        <v>388751763</v>
      </c>
      <c r="CV14" s="27">
        <v>1960830860</v>
      </c>
      <c r="CW14" s="7">
        <f t="shared" si="35"/>
        <v>1873667403</v>
      </c>
      <c r="CY14">
        <f t="shared" si="17"/>
        <v>5</v>
      </c>
      <c r="CZ14" s="33" t="s">
        <v>150</v>
      </c>
      <c r="DA14" s="27">
        <v>242897095.20800003</v>
      </c>
      <c r="DB14" s="27">
        <v>1731990407.7290001</v>
      </c>
      <c r="DC14" s="27">
        <v>192937873.25999996</v>
      </c>
      <c r="DD14" s="27">
        <v>1516770224.8329997</v>
      </c>
      <c r="DE14" s="7">
        <f t="shared" si="18"/>
        <v>1731990407.7290001</v>
      </c>
      <c r="DG14" t="str">
        <f t="shared" si="19"/>
        <v/>
      </c>
      <c r="DM14" s="7" t="str">
        <f t="shared" si="32"/>
        <v/>
      </c>
      <c r="DO14">
        <f t="shared" si="20"/>
        <v>5</v>
      </c>
      <c r="DP14" s="33" t="s">
        <v>158</v>
      </c>
      <c r="DQ14" s="27">
        <v>14835389.003</v>
      </c>
      <c r="DR14" s="27">
        <v>190913498</v>
      </c>
      <c r="DS14" s="27">
        <v>19014459</v>
      </c>
      <c r="DT14" s="27">
        <v>271235354</v>
      </c>
      <c r="DU14" s="7">
        <f t="shared" si="21"/>
        <v>190913498</v>
      </c>
      <c r="DW14">
        <f t="shared" si="22"/>
        <v>5</v>
      </c>
      <c r="DX14" s="33" t="s">
        <v>288</v>
      </c>
      <c r="DY14" s="27">
        <v>33075077.291000005</v>
      </c>
      <c r="DZ14" s="27">
        <v>71405909.918999985</v>
      </c>
      <c r="EA14" s="27">
        <v>57477164.459000006</v>
      </c>
      <c r="EB14" s="27">
        <v>85617546.059</v>
      </c>
      <c r="EC14" s="7">
        <f t="shared" si="33"/>
        <v>71405909.918999985</v>
      </c>
      <c r="EE14">
        <f t="shared" si="23"/>
        <v>4</v>
      </c>
      <c r="EF14" s="33" t="s">
        <v>128</v>
      </c>
      <c r="EG14" s="27">
        <v>33839006.284999996</v>
      </c>
      <c r="EH14" s="27">
        <v>3224155734.0400009</v>
      </c>
      <c r="EI14" s="27">
        <v>35133604.107000001</v>
      </c>
      <c r="EJ14" s="27">
        <v>3551582998.901</v>
      </c>
      <c r="EK14" s="7">
        <f t="shared" si="34"/>
        <v>3224155734.0400009</v>
      </c>
      <c r="EM14" t="str">
        <f t="shared" si="24"/>
        <v/>
      </c>
      <c r="ES14" s="27" t="str">
        <f t="shared" si="25"/>
        <v/>
      </c>
      <c r="EU14" s="27">
        <f t="shared" si="26"/>
        <v>5</v>
      </c>
      <c r="EV14" s="33" t="s">
        <v>99</v>
      </c>
      <c r="EW14" s="27">
        <v>34594010.001999997</v>
      </c>
      <c r="EX14" s="27">
        <v>3214251301.4560003</v>
      </c>
      <c r="EY14" s="27">
        <v>26347085.653000012</v>
      </c>
      <c r="EZ14" s="27">
        <v>3036892669.8059993</v>
      </c>
      <c r="FA14" s="7">
        <f t="shared" si="27"/>
        <v>3214251301.4560003</v>
      </c>
      <c r="FC14" s="26" t="s">
        <v>374</v>
      </c>
      <c r="FD14" s="27">
        <v>104</v>
      </c>
      <c r="FE14" s="27">
        <v>7615</v>
      </c>
      <c r="FF14" s="27"/>
      <c r="FG14" s="27"/>
    </row>
    <row r="15" spans="1:163" ht="15.75" x14ac:dyDescent="0.25">
      <c r="B15" s="26"/>
      <c r="E15">
        <f t="shared" si="0"/>
        <v>6</v>
      </c>
      <c r="F15" s="33" t="s">
        <v>7</v>
      </c>
      <c r="G15" s="27">
        <v>22187737.457000006</v>
      </c>
      <c r="H15" s="27">
        <v>1447568792.7530003</v>
      </c>
      <c r="I15" s="27">
        <v>21043691.989999995</v>
      </c>
      <c r="J15" s="27">
        <v>1274716414.5700002</v>
      </c>
      <c r="K15" s="7">
        <f t="shared" si="28"/>
        <v>1447568792.7530003</v>
      </c>
      <c r="M15">
        <f t="shared" si="29"/>
        <v>6</v>
      </c>
      <c r="N15" s="33" t="s">
        <v>64</v>
      </c>
      <c r="O15" s="27">
        <v>574196.90900000022</v>
      </c>
      <c r="P15" s="27">
        <v>332656131.87800002</v>
      </c>
      <c r="Q15" s="27">
        <v>416538.60500000004</v>
      </c>
      <c r="R15" s="27">
        <v>304906574.43399996</v>
      </c>
      <c r="S15" s="7">
        <f t="shared" si="1"/>
        <v>332656131.87800002</v>
      </c>
      <c r="U15">
        <f t="shared" si="2"/>
        <v>6</v>
      </c>
      <c r="V15" s="33" t="s">
        <v>151</v>
      </c>
      <c r="W15" s="27">
        <v>5100</v>
      </c>
      <c r="X15" s="27">
        <v>75824</v>
      </c>
      <c r="Y15" s="27">
        <v>7</v>
      </c>
      <c r="Z15" s="27">
        <v>2120</v>
      </c>
      <c r="AA15" s="27">
        <f t="shared" si="3"/>
        <v>75824</v>
      </c>
      <c r="AB15" s="27"/>
      <c r="AC15" t="str">
        <f t="shared" si="4"/>
        <v/>
      </c>
      <c r="AI15" s="7" t="str">
        <f t="shared" si="30"/>
        <v/>
      </c>
      <c r="AK15">
        <f t="shared" si="5"/>
        <v>6</v>
      </c>
      <c r="AL15" s="33" t="s">
        <v>40</v>
      </c>
      <c r="AM15" s="27">
        <v>396089.4</v>
      </c>
      <c r="AN15" s="27">
        <v>84944761.541000009</v>
      </c>
      <c r="AO15" s="27">
        <v>421822.63500000007</v>
      </c>
      <c r="AP15" s="27">
        <v>94985837.489000037</v>
      </c>
      <c r="AQ15" s="7">
        <f t="shared" si="6"/>
        <v>84944761.541000009</v>
      </c>
      <c r="AS15">
        <f t="shared" si="7"/>
        <v>6</v>
      </c>
      <c r="AT15" s="33" t="s">
        <v>58</v>
      </c>
      <c r="AU15" s="27">
        <v>16183397</v>
      </c>
      <c r="AV15" s="27">
        <v>133973933.07000001</v>
      </c>
      <c r="AW15" s="27">
        <v>11323722.73</v>
      </c>
      <c r="AX15" s="27">
        <v>90197827.401000008</v>
      </c>
      <c r="AY15" s="7">
        <f t="shared" si="8"/>
        <v>133973933.07000001</v>
      </c>
      <c r="BA15">
        <f t="shared" si="9"/>
        <v>6</v>
      </c>
      <c r="BB15" s="33" t="s">
        <v>120</v>
      </c>
      <c r="BC15" s="27">
        <v>4607624.7980000013</v>
      </c>
      <c r="BD15" s="27">
        <v>1065832214.1460001</v>
      </c>
      <c r="BE15" s="27">
        <v>4552833.5920000002</v>
      </c>
      <c r="BF15" s="27">
        <v>944266547.71099997</v>
      </c>
      <c r="BG15" s="7">
        <f t="shared" si="10"/>
        <v>1065832214.1460001</v>
      </c>
      <c r="BI15" t="str">
        <f t="shared" si="11"/>
        <v/>
      </c>
      <c r="BO15" s="27" t="str">
        <f t="shared" si="12"/>
        <v/>
      </c>
      <c r="BQ15" s="27">
        <f t="shared" si="13"/>
        <v>6</v>
      </c>
      <c r="BR15" s="33" t="s">
        <v>92</v>
      </c>
      <c r="BS15" s="27">
        <v>165013.68999999997</v>
      </c>
      <c r="BT15" s="27">
        <v>291809323.35699999</v>
      </c>
      <c r="BU15" s="27">
        <v>533792.09199999995</v>
      </c>
      <c r="BV15" s="27">
        <v>505374798.398</v>
      </c>
      <c r="BW15" s="27">
        <f t="shared" si="14"/>
        <v>291809323.35699999</v>
      </c>
      <c r="BY15" s="26" t="s">
        <v>221</v>
      </c>
      <c r="BZ15" s="27">
        <v>305483198.30799991</v>
      </c>
      <c r="CA15" s="27">
        <v>36812207920.400993</v>
      </c>
      <c r="CB15" s="27">
        <v>294703888.85499996</v>
      </c>
      <c r="CC15" s="27">
        <v>34875322537.883972</v>
      </c>
      <c r="CH15" s="27">
        <f t="shared" si="15"/>
        <v>6</v>
      </c>
      <c r="CI15" s="33" t="s">
        <v>194</v>
      </c>
      <c r="CJ15" s="27">
        <v>20097723.340999998</v>
      </c>
      <c r="CK15" s="27">
        <v>874483386.00500011</v>
      </c>
      <c r="CL15" s="27">
        <v>41182835.432999998</v>
      </c>
      <c r="CM15" s="27">
        <v>1856443149.0029998</v>
      </c>
      <c r="CN15" s="7">
        <f t="shared" si="16"/>
        <v>874483386.00500011</v>
      </c>
      <c r="CQ15">
        <f t="shared" si="31"/>
        <v>6</v>
      </c>
      <c r="CR15" s="33" t="s">
        <v>63</v>
      </c>
      <c r="CS15" s="27">
        <v>18553843.481000006</v>
      </c>
      <c r="CT15" s="27">
        <v>1793639421.6409996</v>
      </c>
      <c r="CU15" s="27">
        <v>16009587.965000004</v>
      </c>
      <c r="CV15" s="27">
        <v>1425791858.4919996</v>
      </c>
      <c r="CW15" s="7">
        <f t="shared" si="35"/>
        <v>1793639421.6409996</v>
      </c>
      <c r="CY15">
        <f t="shared" si="17"/>
        <v>6</v>
      </c>
      <c r="CZ15" s="33" t="s">
        <v>198</v>
      </c>
      <c r="DA15" s="27">
        <v>90379229.769999996</v>
      </c>
      <c r="DB15" s="27">
        <v>376477333.47900003</v>
      </c>
      <c r="DC15" s="27">
        <v>126884864.00100002</v>
      </c>
      <c r="DD15" s="27">
        <v>655232949.96300006</v>
      </c>
      <c r="DE15" s="7">
        <f t="shared" si="18"/>
        <v>376477333.47900003</v>
      </c>
      <c r="DG15" t="str">
        <f t="shared" si="19"/>
        <v/>
      </c>
      <c r="DM15" s="7" t="str">
        <f t="shared" si="32"/>
        <v/>
      </c>
      <c r="DO15">
        <f t="shared" si="20"/>
        <v>6</v>
      </c>
      <c r="DP15" s="33" t="s">
        <v>39</v>
      </c>
      <c r="DQ15" s="27">
        <v>4292675.8159999996</v>
      </c>
      <c r="DR15" s="27">
        <v>183189445.664</v>
      </c>
      <c r="DS15" s="27">
        <v>3791114.9040000001</v>
      </c>
      <c r="DT15" s="27">
        <v>173716380.27000001</v>
      </c>
      <c r="DU15" s="7">
        <f t="shared" si="21"/>
        <v>183189445.664</v>
      </c>
      <c r="DW15" t="str">
        <f t="shared" si="22"/>
        <v/>
      </c>
      <c r="DX15" s="33" t="s">
        <v>60</v>
      </c>
      <c r="DY15" s="27">
        <v>23828322.716999993</v>
      </c>
      <c r="DZ15" s="27">
        <v>65727659.213999994</v>
      </c>
      <c r="EA15" s="27">
        <v>22918197.503000002</v>
      </c>
      <c r="EB15" s="27">
        <v>49593685.861999996</v>
      </c>
      <c r="EC15" s="7" t="str">
        <f t="shared" si="33"/>
        <v/>
      </c>
      <c r="EE15">
        <f t="shared" si="23"/>
        <v>5</v>
      </c>
      <c r="EF15" s="33" t="s">
        <v>121</v>
      </c>
      <c r="EG15" s="27">
        <v>42431962.076000027</v>
      </c>
      <c r="EH15" s="27">
        <v>2780927301.1970019</v>
      </c>
      <c r="EI15" s="27">
        <v>41749995.887999982</v>
      </c>
      <c r="EJ15" s="27">
        <v>2479580695.9590001</v>
      </c>
      <c r="EK15" s="7">
        <f t="shared" si="34"/>
        <v>2780927301.1970019</v>
      </c>
      <c r="EM15" t="str">
        <f t="shared" si="24"/>
        <v/>
      </c>
      <c r="ES15" s="27" t="str">
        <f t="shared" si="25"/>
        <v/>
      </c>
      <c r="EU15" s="27">
        <f t="shared" si="26"/>
        <v>6</v>
      </c>
      <c r="EV15" s="33" t="s">
        <v>106</v>
      </c>
      <c r="EW15" s="27">
        <v>39228653.922999986</v>
      </c>
      <c r="EX15" s="27">
        <v>3025755125.3100009</v>
      </c>
      <c r="EY15" s="27">
        <v>17239965.415999997</v>
      </c>
      <c r="EZ15" s="27">
        <v>1333374688.4780004</v>
      </c>
      <c r="FA15" s="7">
        <f t="shared" si="27"/>
        <v>3025755125.3100009</v>
      </c>
      <c r="FC15" s="26" t="s">
        <v>218</v>
      </c>
      <c r="FD15" s="27">
        <v>185259.31200000001</v>
      </c>
      <c r="FE15" s="27">
        <v>665949163.14199996</v>
      </c>
      <c r="FF15" s="27">
        <v>412.02700000000766</v>
      </c>
      <c r="FG15" s="27">
        <v>360989893.12800002</v>
      </c>
    </row>
    <row r="16" spans="1:163" ht="15.75" x14ac:dyDescent="0.25">
      <c r="B16" s="26"/>
      <c r="E16">
        <f t="shared" si="0"/>
        <v>7</v>
      </c>
      <c r="F16" s="33" t="s">
        <v>11</v>
      </c>
      <c r="G16" s="27">
        <v>37869635.553999998</v>
      </c>
      <c r="H16" s="27">
        <v>1224575128.2310002</v>
      </c>
      <c r="I16" s="27">
        <v>71291021.408000007</v>
      </c>
      <c r="J16" s="27">
        <v>1919887149.8879998</v>
      </c>
      <c r="K16" s="7">
        <f t="shared" si="28"/>
        <v>1224575128.2310002</v>
      </c>
      <c r="M16">
        <f t="shared" si="29"/>
        <v>7</v>
      </c>
      <c r="N16" s="33" t="s">
        <v>63</v>
      </c>
      <c r="O16" s="27">
        <v>3601477.5600000005</v>
      </c>
      <c r="P16" s="27">
        <v>332350348.59800005</v>
      </c>
      <c r="Q16" s="27">
        <v>7950041.7009999985</v>
      </c>
      <c r="R16" s="27">
        <v>1197909974.2480004</v>
      </c>
      <c r="S16" s="7">
        <f t="shared" si="1"/>
        <v>332350348.59800005</v>
      </c>
      <c r="U16">
        <f t="shared" si="2"/>
        <v>7</v>
      </c>
      <c r="V16" s="33" t="s">
        <v>150</v>
      </c>
      <c r="W16" s="27">
        <v>25.92</v>
      </c>
      <c r="X16" s="27">
        <v>720</v>
      </c>
      <c r="Y16" s="27">
        <v>12.4</v>
      </c>
      <c r="Z16" s="27">
        <v>210</v>
      </c>
      <c r="AA16" s="27">
        <f t="shared" si="3"/>
        <v>720</v>
      </c>
      <c r="AB16" s="27"/>
      <c r="AC16" t="str">
        <f t="shared" si="4"/>
        <v/>
      </c>
      <c r="AI16" s="7" t="str">
        <f t="shared" si="30"/>
        <v/>
      </c>
      <c r="AK16">
        <f t="shared" si="5"/>
        <v>7</v>
      </c>
      <c r="AL16" s="33" t="s">
        <v>43</v>
      </c>
      <c r="AM16" s="27">
        <v>246067.72999999995</v>
      </c>
      <c r="AN16" s="27">
        <v>74531470</v>
      </c>
      <c r="AO16" s="27">
        <v>234025</v>
      </c>
      <c r="AP16" s="27">
        <v>75071383</v>
      </c>
      <c r="AQ16" s="7">
        <f t="shared" si="6"/>
        <v>74531470</v>
      </c>
      <c r="AS16">
        <f t="shared" si="7"/>
        <v>7</v>
      </c>
      <c r="AT16" s="33" t="s">
        <v>57</v>
      </c>
      <c r="AU16" s="27">
        <v>293716514.80000001</v>
      </c>
      <c r="AV16" s="27">
        <v>97625716</v>
      </c>
      <c r="AW16" s="27">
        <v>271451356</v>
      </c>
      <c r="AX16" s="27">
        <v>79910121</v>
      </c>
      <c r="AY16" s="7">
        <f t="shared" si="8"/>
        <v>97625716</v>
      </c>
      <c r="BA16">
        <f t="shared" si="9"/>
        <v>7</v>
      </c>
      <c r="BB16" s="33" t="s">
        <v>121</v>
      </c>
      <c r="BC16" s="27">
        <v>13594157.799000002</v>
      </c>
      <c r="BD16" s="27">
        <v>674775656.51899981</v>
      </c>
      <c r="BE16" s="27">
        <v>10482560.575999998</v>
      </c>
      <c r="BF16" s="27">
        <v>534625518.639</v>
      </c>
      <c r="BG16" s="7">
        <f t="shared" si="10"/>
        <v>674775656.51899981</v>
      </c>
      <c r="BI16" t="str">
        <f t="shared" si="11"/>
        <v/>
      </c>
      <c r="BO16" s="27" t="str">
        <f t="shared" si="12"/>
        <v/>
      </c>
      <c r="BQ16" s="27">
        <f t="shared" si="13"/>
        <v>7</v>
      </c>
      <c r="BR16" s="33" t="s">
        <v>348</v>
      </c>
      <c r="BS16" s="27">
        <v>884887.76300000004</v>
      </c>
      <c r="BT16" s="27">
        <v>235271145.84600002</v>
      </c>
      <c r="BU16" s="27">
        <v>1040365.6209999996</v>
      </c>
      <c r="BV16" s="27">
        <v>280262721.47299999</v>
      </c>
      <c r="BW16" s="27">
        <f t="shared" si="14"/>
        <v>235271145.84600002</v>
      </c>
      <c r="BY16" s="26" t="s">
        <v>222</v>
      </c>
      <c r="BZ16" s="27">
        <v>249920.63399999996</v>
      </c>
      <c r="CA16" s="27">
        <v>40204247.574000001</v>
      </c>
      <c r="CB16" s="27">
        <v>609025.79000000015</v>
      </c>
      <c r="CC16" s="27">
        <v>60525333.864999995</v>
      </c>
      <c r="CH16" s="27">
        <f t="shared" si="15"/>
        <v>7</v>
      </c>
      <c r="CI16" s="33" t="s">
        <v>144</v>
      </c>
      <c r="CJ16" s="27">
        <v>50622766.601999998</v>
      </c>
      <c r="CK16" s="27">
        <v>867271906.13800001</v>
      </c>
      <c r="CL16" s="27">
        <v>79015146.064999998</v>
      </c>
      <c r="CM16" s="27">
        <v>1537536468.24</v>
      </c>
      <c r="CN16" s="7">
        <f t="shared" si="16"/>
        <v>867271906.13800001</v>
      </c>
      <c r="CQ16">
        <f t="shared" si="31"/>
        <v>7</v>
      </c>
      <c r="CR16" s="33" t="s">
        <v>74</v>
      </c>
      <c r="CS16" s="27">
        <v>75617607.253000006</v>
      </c>
      <c r="CT16" s="27">
        <v>1634050573.5090003</v>
      </c>
      <c r="CU16" s="27">
        <v>40286385.191999979</v>
      </c>
      <c r="CV16" s="27">
        <v>1196184327.5690002</v>
      </c>
      <c r="CW16" s="7">
        <f t="shared" si="35"/>
        <v>1634050573.5090003</v>
      </c>
      <c r="CY16">
        <f t="shared" si="17"/>
        <v>7</v>
      </c>
      <c r="CZ16" s="33" t="s">
        <v>32</v>
      </c>
      <c r="DA16" s="27">
        <v>0</v>
      </c>
      <c r="DB16" s="27">
        <v>334565023</v>
      </c>
      <c r="DC16" s="27">
        <v>0</v>
      </c>
      <c r="DD16" s="27">
        <v>398444641</v>
      </c>
      <c r="DE16" s="7">
        <f t="shared" si="18"/>
        <v>334565023</v>
      </c>
      <c r="DG16" t="str">
        <f t="shared" si="19"/>
        <v/>
      </c>
      <c r="DM16" s="7" t="str">
        <f t="shared" si="32"/>
        <v/>
      </c>
      <c r="DO16">
        <f t="shared" si="20"/>
        <v>7</v>
      </c>
      <c r="DP16" s="33" t="s">
        <v>42</v>
      </c>
      <c r="DQ16" s="27">
        <v>2263697.9500000002</v>
      </c>
      <c r="DR16" s="27">
        <v>159707625</v>
      </c>
      <c r="DS16" s="27">
        <v>4079975.7510000002</v>
      </c>
      <c r="DT16" s="27">
        <v>205108796.89900002</v>
      </c>
      <c r="DU16" s="7">
        <f t="shared" si="21"/>
        <v>159707625</v>
      </c>
      <c r="DW16">
        <f t="shared" si="22"/>
        <v>6</v>
      </c>
      <c r="DX16" s="33" t="s">
        <v>56</v>
      </c>
      <c r="DY16" s="27">
        <v>11156869.764</v>
      </c>
      <c r="DZ16" s="27">
        <v>26570703.121000003</v>
      </c>
      <c r="EA16" s="27">
        <v>13550131.918000001</v>
      </c>
      <c r="EB16" s="27">
        <v>32780088.925000001</v>
      </c>
      <c r="EC16" s="7">
        <f t="shared" si="33"/>
        <v>26570703.121000003</v>
      </c>
      <c r="EE16">
        <f t="shared" si="23"/>
        <v>6</v>
      </c>
      <c r="EF16" s="33" t="s">
        <v>131</v>
      </c>
      <c r="EG16" s="27">
        <v>34993346.738999985</v>
      </c>
      <c r="EH16" s="27">
        <v>1895789311.7839992</v>
      </c>
      <c r="EI16" s="27">
        <v>31079208.399999999</v>
      </c>
      <c r="EJ16" s="27">
        <v>1813677945.7299993</v>
      </c>
      <c r="EK16" s="7">
        <f t="shared" si="34"/>
        <v>1895789311.7839992</v>
      </c>
      <c r="EM16" t="str">
        <f t="shared" si="24"/>
        <v/>
      </c>
      <c r="ES16" s="27" t="str">
        <f t="shared" si="25"/>
        <v/>
      </c>
      <c r="EU16" s="27">
        <f t="shared" si="26"/>
        <v>7</v>
      </c>
      <c r="EV16" s="33" t="s">
        <v>334</v>
      </c>
      <c r="EW16" s="27">
        <v>317408</v>
      </c>
      <c r="EX16" s="27">
        <v>2567035282.9320002</v>
      </c>
      <c r="EY16" s="27">
        <v>54695</v>
      </c>
      <c r="EZ16" s="27">
        <v>254261718</v>
      </c>
      <c r="FA16" s="7">
        <f t="shared" si="27"/>
        <v>2567035282.9320002</v>
      </c>
      <c r="FC16" s="26" t="s">
        <v>219</v>
      </c>
      <c r="FD16" s="27">
        <v>435480130.52299994</v>
      </c>
      <c r="FE16" s="27">
        <v>4346667001.1990023</v>
      </c>
      <c r="FF16" s="27">
        <v>548916252.97599995</v>
      </c>
      <c r="FG16" s="27">
        <v>5176198181.8240023</v>
      </c>
    </row>
    <row r="17" spans="5:163" ht="15.75" x14ac:dyDescent="0.25">
      <c r="E17">
        <f t="shared" si="0"/>
        <v>8</v>
      </c>
      <c r="F17" s="33" t="s">
        <v>458</v>
      </c>
      <c r="G17" s="27">
        <v>184100132</v>
      </c>
      <c r="H17" s="27">
        <v>916956705.49000001</v>
      </c>
      <c r="I17" s="27">
        <v>191692337.06599998</v>
      </c>
      <c r="J17" s="27">
        <v>1167292958.4650002</v>
      </c>
      <c r="K17" s="7">
        <f t="shared" si="28"/>
        <v>916956705.49000001</v>
      </c>
      <c r="M17">
        <f t="shared" si="29"/>
        <v>8</v>
      </c>
      <c r="N17" s="33" t="s">
        <v>69</v>
      </c>
      <c r="O17" s="27">
        <v>2646263.7209999999</v>
      </c>
      <c r="P17" s="27">
        <v>310173461.73700005</v>
      </c>
      <c r="Q17" s="27">
        <v>1760360.5210000006</v>
      </c>
      <c r="R17" s="27">
        <v>262862952.98899996</v>
      </c>
      <c r="S17" s="7">
        <f t="shared" si="1"/>
        <v>310173461.73700005</v>
      </c>
      <c r="U17" t="str">
        <f t="shared" si="2"/>
        <v/>
      </c>
      <c r="V17" s="26" t="s">
        <v>138</v>
      </c>
      <c r="W17" s="27">
        <v>135284657.62800005</v>
      </c>
      <c r="X17" s="27">
        <v>1303140927.8510003</v>
      </c>
      <c r="Y17" s="27">
        <v>147611070.18200001</v>
      </c>
      <c r="Z17" s="27">
        <v>1436118013.6099997</v>
      </c>
      <c r="AA17" s="27" t="str">
        <f t="shared" si="3"/>
        <v/>
      </c>
      <c r="AC17" t="str">
        <f t="shared" si="4"/>
        <v/>
      </c>
      <c r="AI17" s="7" t="str">
        <f t="shared" si="30"/>
        <v/>
      </c>
      <c r="AK17">
        <f t="shared" si="5"/>
        <v>8</v>
      </c>
      <c r="AL17" s="33" t="s">
        <v>42</v>
      </c>
      <c r="AM17" s="27">
        <v>3099153.9799999995</v>
      </c>
      <c r="AN17" s="27">
        <v>62751836.340000004</v>
      </c>
      <c r="AO17" s="27">
        <v>3380964.2800000003</v>
      </c>
      <c r="AP17" s="27">
        <v>61637162.719999984</v>
      </c>
      <c r="AQ17" s="7">
        <f t="shared" si="6"/>
        <v>62751836.340000004</v>
      </c>
      <c r="AS17">
        <f t="shared" si="7"/>
        <v>8</v>
      </c>
      <c r="AT17" s="33" t="s">
        <v>56</v>
      </c>
      <c r="AU17" s="27">
        <v>337209740.61000001</v>
      </c>
      <c r="AV17" s="27">
        <v>89558366.612999991</v>
      </c>
      <c r="AW17" s="27">
        <v>506614552.5</v>
      </c>
      <c r="AX17" s="27">
        <v>110581401.34499998</v>
      </c>
      <c r="AY17" s="7">
        <f t="shared" si="8"/>
        <v>89558366.612999991</v>
      </c>
      <c r="BA17">
        <f t="shared" si="9"/>
        <v>8</v>
      </c>
      <c r="BB17" s="33" t="s">
        <v>119</v>
      </c>
      <c r="BC17" s="27">
        <v>2496232.7029999997</v>
      </c>
      <c r="BD17" s="27">
        <v>591569387.3039999</v>
      </c>
      <c r="BE17" s="27">
        <v>2738427.0329999994</v>
      </c>
      <c r="BF17" s="27">
        <v>610580543.96899998</v>
      </c>
      <c r="BG17" s="7">
        <f t="shared" si="10"/>
        <v>591569387.3039999</v>
      </c>
      <c r="BI17" t="str">
        <f t="shared" si="11"/>
        <v/>
      </c>
      <c r="BO17" s="27" t="str">
        <f t="shared" si="12"/>
        <v/>
      </c>
      <c r="BQ17" s="27">
        <f t="shared" si="13"/>
        <v>8</v>
      </c>
      <c r="BR17" s="33" t="s">
        <v>97</v>
      </c>
      <c r="BS17" s="27">
        <v>764701.42599999986</v>
      </c>
      <c r="BT17" s="27">
        <v>226138049.80000001</v>
      </c>
      <c r="BU17" s="27">
        <v>1040496.1489999999</v>
      </c>
      <c r="BV17" s="27">
        <v>133254527.57900003</v>
      </c>
      <c r="BW17" s="27">
        <f t="shared" si="14"/>
        <v>226138049.80000001</v>
      </c>
      <c r="BY17" s="26" t="s">
        <v>223</v>
      </c>
      <c r="BZ17" s="27">
        <v>109692731.148</v>
      </c>
      <c r="CA17" s="27">
        <v>27353680929.113003</v>
      </c>
      <c r="CB17" s="27">
        <v>91085187.883999988</v>
      </c>
      <c r="CC17" s="27">
        <v>24001387372.201992</v>
      </c>
      <c r="CH17" s="27">
        <f t="shared" si="15"/>
        <v>8</v>
      </c>
      <c r="CI17" s="33" t="s">
        <v>143</v>
      </c>
      <c r="CJ17" s="27">
        <v>14311392.188000003</v>
      </c>
      <c r="CK17" s="27">
        <v>755494536.14600015</v>
      </c>
      <c r="CL17" s="27">
        <v>14573975.749000002</v>
      </c>
      <c r="CM17" s="27">
        <v>793383830.15499997</v>
      </c>
      <c r="CN17" s="7">
        <f t="shared" si="16"/>
        <v>755494536.14600015</v>
      </c>
      <c r="CQ17">
        <f t="shared" si="31"/>
        <v>8</v>
      </c>
      <c r="CR17" s="33" t="s">
        <v>61</v>
      </c>
      <c r="CS17" s="27">
        <v>260507699.80200002</v>
      </c>
      <c r="CT17" s="27">
        <v>1058300709.9110001</v>
      </c>
      <c r="CU17" s="27">
        <v>91975733.685000032</v>
      </c>
      <c r="CV17" s="27">
        <v>432214155.35299999</v>
      </c>
      <c r="CW17" s="7">
        <f t="shared" si="35"/>
        <v>1058300709.9110001</v>
      </c>
      <c r="CY17" t="str">
        <f t="shared" si="17"/>
        <v/>
      </c>
      <c r="CZ17" s="26" t="s">
        <v>138</v>
      </c>
      <c r="DA17" s="27">
        <v>8214966573.7089996</v>
      </c>
      <c r="DB17" s="27">
        <v>28487048260.862007</v>
      </c>
      <c r="DC17" s="27">
        <v>8663104133.9850006</v>
      </c>
      <c r="DD17" s="27">
        <v>28175360636.369995</v>
      </c>
      <c r="DE17" s="7" t="str">
        <f t="shared" si="18"/>
        <v/>
      </c>
      <c r="DG17" t="str">
        <f t="shared" si="19"/>
        <v/>
      </c>
      <c r="DM17" s="7" t="str">
        <f t="shared" si="32"/>
        <v/>
      </c>
      <c r="DO17">
        <f t="shared" si="20"/>
        <v>8</v>
      </c>
      <c r="DP17" s="33" t="s">
        <v>41</v>
      </c>
      <c r="DQ17" s="27">
        <v>8354788.8849999998</v>
      </c>
      <c r="DR17" s="27">
        <v>116488053.521</v>
      </c>
      <c r="DS17" s="27">
        <v>3877314.9959999984</v>
      </c>
      <c r="DT17" s="27">
        <v>75633502.909999996</v>
      </c>
      <c r="DU17" s="7">
        <f t="shared" si="21"/>
        <v>116488053.521</v>
      </c>
      <c r="DW17">
        <f t="shared" si="22"/>
        <v>7</v>
      </c>
      <c r="DX17" s="33" t="s">
        <v>58</v>
      </c>
      <c r="DY17" s="27">
        <v>27210804</v>
      </c>
      <c r="DZ17" s="27">
        <v>12424450</v>
      </c>
      <c r="EA17" s="27">
        <v>33741927.001000002</v>
      </c>
      <c r="EB17" s="27">
        <v>20134161</v>
      </c>
      <c r="EC17" s="7">
        <f t="shared" si="33"/>
        <v>12424450</v>
      </c>
      <c r="EE17">
        <f t="shared" si="23"/>
        <v>7</v>
      </c>
      <c r="EF17" s="33" t="s">
        <v>321</v>
      </c>
      <c r="EG17" s="27">
        <v>33792278.405000001</v>
      </c>
      <c r="EH17" s="27">
        <v>1511475689.033999</v>
      </c>
      <c r="EI17" s="27">
        <v>32407558.994000018</v>
      </c>
      <c r="EJ17" s="27">
        <v>1469441894.5020008</v>
      </c>
      <c r="EK17" s="7">
        <f t="shared" si="34"/>
        <v>1511475689.033999</v>
      </c>
      <c r="EM17" t="str">
        <f t="shared" si="24"/>
        <v/>
      </c>
      <c r="ES17" s="27" t="str">
        <f t="shared" si="25"/>
        <v/>
      </c>
      <c r="EU17" s="27">
        <f t="shared" si="26"/>
        <v>8</v>
      </c>
      <c r="EV17" s="33" t="s">
        <v>94</v>
      </c>
      <c r="EW17" s="27">
        <v>56586.424999999996</v>
      </c>
      <c r="EX17" s="27">
        <v>1693327228</v>
      </c>
      <c r="EY17" s="27">
        <v>43384.739000000009</v>
      </c>
      <c r="EZ17" s="27">
        <v>1257098511</v>
      </c>
      <c r="FA17" s="7">
        <f t="shared" si="27"/>
        <v>1693327228</v>
      </c>
      <c r="FC17" s="26" t="s">
        <v>220</v>
      </c>
      <c r="FD17" s="27">
        <v>2200345677.8149996</v>
      </c>
      <c r="FE17" s="27">
        <v>8708951289.4180012</v>
      </c>
      <c r="FF17" s="27">
        <v>2005813282.6869998</v>
      </c>
      <c r="FG17" s="27">
        <v>4006902772.0680003</v>
      </c>
    </row>
    <row r="18" spans="5:163" ht="15.75" x14ac:dyDescent="0.25">
      <c r="E18">
        <f t="shared" si="0"/>
        <v>9</v>
      </c>
      <c r="F18" s="33" t="s">
        <v>10</v>
      </c>
      <c r="G18" s="27">
        <v>23077429.967999998</v>
      </c>
      <c r="H18" s="27">
        <v>467793852.81000018</v>
      </c>
      <c r="I18" s="27">
        <v>39420113.900000006</v>
      </c>
      <c r="J18" s="27">
        <v>638238012.98199999</v>
      </c>
      <c r="K18" s="7">
        <f t="shared" si="28"/>
        <v>467793852.81000018</v>
      </c>
      <c r="M18">
        <f t="shared" si="29"/>
        <v>9</v>
      </c>
      <c r="N18" s="33" t="s">
        <v>250</v>
      </c>
      <c r="O18" s="27">
        <v>1594600.7480000001</v>
      </c>
      <c r="P18" s="27">
        <v>283974981.60299999</v>
      </c>
      <c r="Q18" s="27">
        <v>1544966.7839999995</v>
      </c>
      <c r="R18" s="27">
        <v>242996207.33199996</v>
      </c>
      <c r="S18" s="7">
        <f t="shared" si="1"/>
        <v>283974981.60299999</v>
      </c>
      <c r="U18" t="str">
        <f t="shared" si="2"/>
        <v/>
      </c>
      <c r="AA18" s="27" t="str">
        <f t="shared" si="3"/>
        <v/>
      </c>
      <c r="AC18" t="str">
        <f t="shared" si="4"/>
        <v/>
      </c>
      <c r="AI18" s="7" t="str">
        <f t="shared" si="30"/>
        <v/>
      </c>
      <c r="AK18">
        <f t="shared" si="5"/>
        <v>9</v>
      </c>
      <c r="AL18" s="33" t="s">
        <v>38</v>
      </c>
      <c r="AM18" s="27">
        <v>3467881.0800000005</v>
      </c>
      <c r="AN18" s="27">
        <v>51445192.200000003</v>
      </c>
      <c r="AO18" s="27">
        <v>3582477.35</v>
      </c>
      <c r="AP18" s="27">
        <v>51093793</v>
      </c>
      <c r="AQ18" s="7">
        <f t="shared" si="6"/>
        <v>51445192.200000003</v>
      </c>
      <c r="AS18">
        <f t="shared" si="7"/>
        <v>9</v>
      </c>
      <c r="AT18" s="33" t="s">
        <v>55</v>
      </c>
      <c r="AU18" s="27">
        <v>11389741</v>
      </c>
      <c r="AV18" s="27">
        <v>70444269</v>
      </c>
      <c r="AW18" s="27">
        <v>17058970</v>
      </c>
      <c r="AX18" s="27">
        <v>96802814</v>
      </c>
      <c r="AY18" s="7">
        <f t="shared" si="8"/>
        <v>70444269</v>
      </c>
      <c r="BA18">
        <f t="shared" si="9"/>
        <v>9</v>
      </c>
      <c r="BB18" s="33" t="s">
        <v>313</v>
      </c>
      <c r="BC18" s="27">
        <v>21896899.683000002</v>
      </c>
      <c r="BD18" s="27">
        <v>475555535.74100006</v>
      </c>
      <c r="BE18" s="27">
        <v>18067144.567999996</v>
      </c>
      <c r="BF18" s="27">
        <v>351805838.14899981</v>
      </c>
      <c r="BG18" s="7">
        <f t="shared" si="10"/>
        <v>475555535.74100006</v>
      </c>
      <c r="BI18" t="str">
        <f t="shared" si="11"/>
        <v/>
      </c>
      <c r="BO18" s="27" t="str">
        <f t="shared" si="12"/>
        <v/>
      </c>
      <c r="BQ18" s="27">
        <f t="shared" si="13"/>
        <v>9</v>
      </c>
      <c r="BR18" s="33" t="s">
        <v>106</v>
      </c>
      <c r="BS18" s="27">
        <v>1245281.8</v>
      </c>
      <c r="BT18" s="27">
        <v>213399517</v>
      </c>
      <c r="BU18" s="27">
        <v>1768954.25</v>
      </c>
      <c r="BV18" s="27">
        <v>294986548</v>
      </c>
      <c r="BW18" s="27">
        <f t="shared" si="14"/>
        <v>213399517</v>
      </c>
      <c r="BY18" s="26" t="s">
        <v>138</v>
      </c>
      <c r="BZ18" s="27">
        <v>8126046446.2040014</v>
      </c>
      <c r="CA18" s="27">
        <v>120749240044.97501</v>
      </c>
      <c r="CB18" s="27">
        <v>8354169938.4089985</v>
      </c>
      <c r="CC18" s="27">
        <v>116864350946.33096</v>
      </c>
      <c r="CH18" s="27">
        <f t="shared" si="15"/>
        <v>9</v>
      </c>
      <c r="CI18" s="33" t="s">
        <v>192</v>
      </c>
      <c r="CJ18" s="27">
        <v>286796175.69999999</v>
      </c>
      <c r="CK18" s="27">
        <v>693536642.63</v>
      </c>
      <c r="CL18" s="27">
        <v>371412523</v>
      </c>
      <c r="CM18" s="27">
        <v>890671968</v>
      </c>
      <c r="CN18" s="7">
        <f t="shared" si="16"/>
        <v>693536642.63</v>
      </c>
      <c r="CQ18">
        <f t="shared" si="31"/>
        <v>9</v>
      </c>
      <c r="CR18" s="33" t="s">
        <v>78</v>
      </c>
      <c r="CS18" s="27">
        <v>139528457.41500011</v>
      </c>
      <c r="CT18" s="27">
        <v>1008084713.9659998</v>
      </c>
      <c r="CU18" s="27">
        <v>152071716.97299996</v>
      </c>
      <c r="CV18" s="27">
        <v>1078789921.6869993</v>
      </c>
      <c r="CW18" s="7">
        <f t="shared" si="35"/>
        <v>1008084713.9659998</v>
      </c>
      <c r="CY18" t="str">
        <f t="shared" si="17"/>
        <v/>
      </c>
      <c r="DE18" s="7" t="str">
        <f t="shared" si="18"/>
        <v/>
      </c>
      <c r="DG18" t="str">
        <f t="shared" si="19"/>
        <v/>
      </c>
      <c r="DM18" s="7" t="str">
        <f t="shared" si="32"/>
        <v/>
      </c>
      <c r="DO18">
        <f t="shared" si="20"/>
        <v>9</v>
      </c>
      <c r="DP18" s="33" t="s">
        <v>35</v>
      </c>
      <c r="DQ18" s="27">
        <v>35240938.256999992</v>
      </c>
      <c r="DR18" s="27">
        <v>115645164.97999999</v>
      </c>
      <c r="DS18" s="27">
        <v>62700944.081999995</v>
      </c>
      <c r="DT18" s="27">
        <v>167543754.37499997</v>
      </c>
      <c r="DU18" s="7">
        <f t="shared" si="21"/>
        <v>115645164.97999999</v>
      </c>
      <c r="DW18">
        <f t="shared" si="22"/>
        <v>8</v>
      </c>
      <c r="DX18" s="33" t="s">
        <v>53</v>
      </c>
      <c r="DY18" s="27">
        <v>1633540</v>
      </c>
      <c r="DZ18" s="27">
        <v>9507083</v>
      </c>
      <c r="EA18" s="27">
        <v>719652</v>
      </c>
      <c r="EB18" s="27">
        <v>4231497</v>
      </c>
      <c r="EC18" s="7">
        <f t="shared" si="33"/>
        <v>9507083</v>
      </c>
      <c r="EE18">
        <f t="shared" si="23"/>
        <v>8</v>
      </c>
      <c r="EF18" s="33" t="s">
        <v>127</v>
      </c>
      <c r="EG18" s="27">
        <v>9644323.7820000034</v>
      </c>
      <c r="EH18" s="27">
        <v>1046647561.8399999</v>
      </c>
      <c r="EI18" s="27">
        <v>9610105.6259999964</v>
      </c>
      <c r="EJ18" s="27">
        <v>1013904672.0209998</v>
      </c>
      <c r="EK18" s="7">
        <f t="shared" si="34"/>
        <v>1046647561.8399999</v>
      </c>
      <c r="EM18" t="str">
        <f t="shared" si="24"/>
        <v/>
      </c>
      <c r="ES18" s="27" t="str">
        <f t="shared" si="25"/>
        <v/>
      </c>
      <c r="EU18" s="27">
        <f t="shared" si="26"/>
        <v>9</v>
      </c>
      <c r="EV18" s="33" t="s">
        <v>104</v>
      </c>
      <c r="EW18" s="27">
        <v>11779399.984000007</v>
      </c>
      <c r="EX18" s="27">
        <v>1470305486.829</v>
      </c>
      <c r="EY18" s="27">
        <v>12674631.802999999</v>
      </c>
      <c r="EZ18" s="27">
        <v>1285755465.8379998</v>
      </c>
      <c r="FA18" s="7">
        <f t="shared" si="27"/>
        <v>1470305486.829</v>
      </c>
      <c r="FC18" s="26" t="s">
        <v>221</v>
      </c>
      <c r="FD18" s="27">
        <v>577791515.76599991</v>
      </c>
      <c r="FE18" s="27">
        <v>51641016336.25399</v>
      </c>
      <c r="FF18" s="27">
        <v>512506843.81100035</v>
      </c>
      <c r="FG18" s="27">
        <v>45051281863.539001</v>
      </c>
    </row>
    <row r="19" spans="5:163" ht="15.75" x14ac:dyDescent="0.25">
      <c r="E19">
        <f t="shared" si="0"/>
        <v>10</v>
      </c>
      <c r="F19" s="33" t="s">
        <v>15</v>
      </c>
      <c r="G19" s="27">
        <v>22393366.808999993</v>
      </c>
      <c r="H19" s="27">
        <v>434758972.4410001</v>
      </c>
      <c r="I19" s="27">
        <v>22727183.125999995</v>
      </c>
      <c r="J19" s="27">
        <v>499289302.19</v>
      </c>
      <c r="K19" s="7">
        <f t="shared" si="28"/>
        <v>434758972.4410001</v>
      </c>
      <c r="M19">
        <f t="shared" si="29"/>
        <v>10</v>
      </c>
      <c r="N19" s="33" t="s">
        <v>71</v>
      </c>
      <c r="O19" s="27">
        <v>14579415.743999999</v>
      </c>
      <c r="P19" s="27">
        <v>256788841.28399995</v>
      </c>
      <c r="Q19" s="27">
        <v>15754164.183999995</v>
      </c>
      <c r="R19" s="27">
        <v>237826269.28099993</v>
      </c>
      <c r="S19" s="7">
        <f t="shared" si="1"/>
        <v>256788841.28399995</v>
      </c>
      <c r="U19" t="str">
        <f t="shared" si="2"/>
        <v/>
      </c>
      <c r="AA19" s="27" t="str">
        <f t="shared" si="3"/>
        <v/>
      </c>
      <c r="AC19" t="str">
        <f t="shared" si="4"/>
        <v/>
      </c>
      <c r="AI19" s="7" t="str">
        <f t="shared" si="30"/>
        <v/>
      </c>
      <c r="AK19">
        <f t="shared" si="5"/>
        <v>10</v>
      </c>
      <c r="AL19" s="33" t="s">
        <v>278</v>
      </c>
      <c r="AM19" s="27">
        <v>37701</v>
      </c>
      <c r="AN19" s="27">
        <v>46785663.044</v>
      </c>
      <c r="AO19" s="27">
        <v>30252.2</v>
      </c>
      <c r="AP19" s="27">
        <v>43372759.378999993</v>
      </c>
      <c r="AQ19" s="7">
        <f t="shared" si="6"/>
        <v>46785663.044</v>
      </c>
      <c r="AS19">
        <f t="shared" si="7"/>
        <v>10</v>
      </c>
      <c r="AT19" s="33" t="s">
        <v>286</v>
      </c>
      <c r="AU19" s="27">
        <v>88824613</v>
      </c>
      <c r="AV19" s="27">
        <v>53051904</v>
      </c>
      <c r="AW19" s="27">
        <v>10937171.859999999</v>
      </c>
      <c r="AX19" s="27">
        <v>6109223</v>
      </c>
      <c r="AY19" s="7">
        <f t="shared" si="8"/>
        <v>53051904</v>
      </c>
      <c r="BA19">
        <f t="shared" si="9"/>
        <v>10</v>
      </c>
      <c r="BB19" s="33" t="s">
        <v>118</v>
      </c>
      <c r="BC19" s="27">
        <v>1939949.0959999999</v>
      </c>
      <c r="BD19" s="27">
        <v>373290836.61399996</v>
      </c>
      <c r="BE19" s="27">
        <v>1531619.6810000008</v>
      </c>
      <c r="BF19" s="27">
        <v>358720665.98100007</v>
      </c>
      <c r="BG19" s="7">
        <f t="shared" si="10"/>
        <v>373290836.61399996</v>
      </c>
      <c r="BI19" t="str">
        <f t="shared" si="11"/>
        <v/>
      </c>
      <c r="BO19" s="27" t="str">
        <f t="shared" si="12"/>
        <v/>
      </c>
      <c r="BQ19" s="27">
        <f t="shared" si="13"/>
        <v>10</v>
      </c>
      <c r="BR19" s="33" t="s">
        <v>104</v>
      </c>
      <c r="BS19" s="27">
        <v>1422875.53</v>
      </c>
      <c r="BT19" s="27">
        <v>194625515.78200004</v>
      </c>
      <c r="BU19" s="27">
        <v>183969.54200000004</v>
      </c>
      <c r="BV19" s="27">
        <v>27050872.002999999</v>
      </c>
      <c r="BW19" s="27">
        <f t="shared" si="14"/>
        <v>194625515.78200004</v>
      </c>
      <c r="CH19" s="27">
        <f t="shared" si="15"/>
        <v>10</v>
      </c>
      <c r="CI19" s="33" t="s">
        <v>17</v>
      </c>
      <c r="CJ19" s="27">
        <v>17223685.875</v>
      </c>
      <c r="CK19" s="27">
        <v>676939683.17100012</v>
      </c>
      <c r="CL19" s="27">
        <v>15586992.467000008</v>
      </c>
      <c r="CM19" s="27">
        <v>609895881.48200023</v>
      </c>
      <c r="CN19" s="7">
        <f t="shared" si="16"/>
        <v>676939683.17100012</v>
      </c>
      <c r="CQ19">
        <f t="shared" si="31"/>
        <v>10</v>
      </c>
      <c r="CR19" s="33" t="s">
        <v>67</v>
      </c>
      <c r="CS19" s="27">
        <v>101615286.45099999</v>
      </c>
      <c r="CT19" s="27">
        <v>961503355.65399992</v>
      </c>
      <c r="CU19" s="27">
        <v>90551975.428000033</v>
      </c>
      <c r="CV19" s="27">
        <v>930143095.1079998</v>
      </c>
      <c r="CW19" s="7">
        <f t="shared" si="35"/>
        <v>961503355.65399992</v>
      </c>
      <c r="CY19" t="str">
        <f t="shared" si="17"/>
        <v/>
      </c>
      <c r="DE19" s="7" t="str">
        <f t="shared" si="18"/>
        <v/>
      </c>
      <c r="DG19" t="str">
        <f t="shared" si="19"/>
        <v/>
      </c>
      <c r="DM19" s="7" t="str">
        <f t="shared" si="32"/>
        <v/>
      </c>
      <c r="DO19">
        <f t="shared" si="20"/>
        <v>10</v>
      </c>
      <c r="DP19" s="33" t="s">
        <v>154</v>
      </c>
      <c r="DQ19" s="27">
        <v>46499434.244000003</v>
      </c>
      <c r="DR19" s="27">
        <v>112771946.928</v>
      </c>
      <c r="DS19" s="27">
        <v>51642281.371000007</v>
      </c>
      <c r="DT19" s="27">
        <v>46914152.649999999</v>
      </c>
      <c r="DU19" s="7">
        <f t="shared" si="21"/>
        <v>112771946.928</v>
      </c>
      <c r="DW19">
        <f t="shared" si="22"/>
        <v>9</v>
      </c>
      <c r="DX19" s="33" t="s">
        <v>57</v>
      </c>
      <c r="DY19" s="27">
        <v>4624364.5</v>
      </c>
      <c r="DZ19" s="27">
        <v>7014316</v>
      </c>
      <c r="EA19" s="27">
        <v>1458210</v>
      </c>
      <c r="EB19" s="27">
        <v>4918766</v>
      </c>
      <c r="EC19" s="7">
        <f t="shared" si="33"/>
        <v>7014316</v>
      </c>
      <c r="EE19">
        <f t="shared" si="23"/>
        <v>9</v>
      </c>
      <c r="EF19" s="33" t="s">
        <v>123</v>
      </c>
      <c r="EG19" s="27">
        <v>13314448.845000006</v>
      </c>
      <c r="EH19" s="27">
        <v>1013731638.8399996</v>
      </c>
      <c r="EI19" s="27">
        <v>12747744.994000006</v>
      </c>
      <c r="EJ19" s="27">
        <v>992946705.62600005</v>
      </c>
      <c r="EK19" s="7">
        <f t="shared" si="34"/>
        <v>1013731638.8399996</v>
      </c>
      <c r="EM19" t="str">
        <f t="shared" si="24"/>
        <v/>
      </c>
      <c r="ES19" s="27" t="str">
        <f t="shared" si="25"/>
        <v/>
      </c>
      <c r="EU19" s="27">
        <f t="shared" si="26"/>
        <v>10</v>
      </c>
      <c r="EV19" s="33" t="s">
        <v>91</v>
      </c>
      <c r="EW19" s="27">
        <v>707586.50599999994</v>
      </c>
      <c r="EX19" s="27">
        <v>1446721992.727999</v>
      </c>
      <c r="EY19" s="27">
        <v>747829.24099999992</v>
      </c>
      <c r="EZ19" s="27">
        <v>1182992691.6809993</v>
      </c>
      <c r="FA19" s="7">
        <f t="shared" si="27"/>
        <v>1446721992.727999</v>
      </c>
      <c r="FC19" s="26" t="s">
        <v>222</v>
      </c>
      <c r="FD19" s="27">
        <v>8106732.0700000031</v>
      </c>
      <c r="FE19" s="27">
        <v>468295121.3410002</v>
      </c>
      <c r="FF19" s="27">
        <v>5071913.4910000032</v>
      </c>
      <c r="FG19" s="27">
        <v>400452465.54100007</v>
      </c>
    </row>
    <row r="20" spans="5:163" ht="15.75" x14ac:dyDescent="0.25">
      <c r="E20">
        <f t="shared" si="0"/>
        <v>11</v>
      </c>
      <c r="F20" s="33" t="s">
        <v>17</v>
      </c>
      <c r="G20" s="27">
        <v>4964575.808000003</v>
      </c>
      <c r="H20" s="27">
        <v>359437130.23900002</v>
      </c>
      <c r="I20" s="27">
        <v>3395594.2620000015</v>
      </c>
      <c r="J20" s="27">
        <v>331176041.34299999</v>
      </c>
      <c r="K20" s="7">
        <f t="shared" si="28"/>
        <v>359437130.23900002</v>
      </c>
      <c r="M20">
        <f t="shared" si="29"/>
        <v>11</v>
      </c>
      <c r="N20" s="33" t="s">
        <v>77</v>
      </c>
      <c r="O20" s="27">
        <v>9406389.061999999</v>
      </c>
      <c r="P20" s="27">
        <v>254235293.71500003</v>
      </c>
      <c r="Q20" s="27">
        <v>9264699.1529999971</v>
      </c>
      <c r="R20" s="27">
        <v>168548982.60600001</v>
      </c>
      <c r="S20" s="7">
        <f t="shared" si="1"/>
        <v>254235293.71500003</v>
      </c>
      <c r="U20" t="str">
        <f t="shared" si="2"/>
        <v/>
      </c>
      <c r="AA20" s="27" t="str">
        <f t="shared" si="3"/>
        <v/>
      </c>
      <c r="AC20" t="str">
        <f t="shared" si="4"/>
        <v/>
      </c>
      <c r="AI20" s="7" t="str">
        <f t="shared" si="30"/>
        <v/>
      </c>
      <c r="AK20">
        <f t="shared" si="5"/>
        <v>11</v>
      </c>
      <c r="AL20" s="33" t="s">
        <v>44</v>
      </c>
      <c r="AM20" s="27">
        <v>902055</v>
      </c>
      <c r="AN20" s="27">
        <v>23737223</v>
      </c>
      <c r="AO20" s="27">
        <v>928886</v>
      </c>
      <c r="AP20" s="27">
        <v>22746415</v>
      </c>
      <c r="AQ20" s="7">
        <f t="shared" si="6"/>
        <v>23737223</v>
      </c>
      <c r="AS20">
        <f t="shared" si="7"/>
        <v>11</v>
      </c>
      <c r="AT20" s="33" t="s">
        <v>59</v>
      </c>
      <c r="AU20" s="27">
        <v>2662669</v>
      </c>
      <c r="AV20" s="27">
        <v>38789140</v>
      </c>
      <c r="AW20" s="27">
        <v>2349135.66</v>
      </c>
      <c r="AX20" s="27">
        <v>25777691.509999998</v>
      </c>
      <c r="AY20" s="7">
        <f t="shared" si="8"/>
        <v>38789140</v>
      </c>
      <c r="BA20">
        <f t="shared" si="9"/>
        <v>11</v>
      </c>
      <c r="BB20" s="33" t="s">
        <v>122</v>
      </c>
      <c r="BC20" s="27">
        <v>2071100.6250000005</v>
      </c>
      <c r="BD20" s="27">
        <v>358064249.78899992</v>
      </c>
      <c r="BE20" s="27">
        <v>1647007.0960000001</v>
      </c>
      <c r="BF20" s="27">
        <v>355380855.4230001</v>
      </c>
      <c r="BG20" s="7">
        <f t="shared" si="10"/>
        <v>358064249.78899992</v>
      </c>
      <c r="BI20" t="str">
        <f t="shared" si="11"/>
        <v/>
      </c>
      <c r="BO20" s="27" t="str">
        <f t="shared" si="12"/>
        <v/>
      </c>
      <c r="BQ20" s="27">
        <f t="shared" si="13"/>
        <v>11</v>
      </c>
      <c r="BR20" s="33" t="s">
        <v>93</v>
      </c>
      <c r="BS20" s="27">
        <v>2328168.3370000003</v>
      </c>
      <c r="BT20" s="27">
        <v>168634843.38999999</v>
      </c>
      <c r="BU20" s="27">
        <v>2407233.3150000009</v>
      </c>
      <c r="BV20" s="27">
        <v>179608586.28</v>
      </c>
      <c r="BW20" s="27">
        <f t="shared" si="14"/>
        <v>168634843.38999999</v>
      </c>
      <c r="CH20" s="27">
        <f t="shared" si="15"/>
        <v>11</v>
      </c>
      <c r="CI20" s="33" t="s">
        <v>18</v>
      </c>
      <c r="CJ20" s="27">
        <v>4147121.4179999977</v>
      </c>
      <c r="CK20" s="27">
        <v>610912739.77699995</v>
      </c>
      <c r="CL20" s="27">
        <v>4308809.1289999997</v>
      </c>
      <c r="CM20" s="27">
        <v>579945650.88600004</v>
      </c>
      <c r="CN20" s="7">
        <f t="shared" si="16"/>
        <v>610912739.77699995</v>
      </c>
      <c r="CQ20">
        <f t="shared" si="31"/>
        <v>11</v>
      </c>
      <c r="CR20" s="33" t="s">
        <v>84</v>
      </c>
      <c r="CS20" s="27">
        <v>31553186.002</v>
      </c>
      <c r="CT20" s="27">
        <v>933853501.85999978</v>
      </c>
      <c r="CU20" s="27">
        <v>34487546.002999999</v>
      </c>
      <c r="CV20" s="27">
        <v>998453147</v>
      </c>
      <c r="CW20" s="7">
        <f t="shared" si="35"/>
        <v>933853501.85999978</v>
      </c>
      <c r="CY20" t="str">
        <f t="shared" si="17"/>
        <v/>
      </c>
      <c r="DE20" s="7" t="str">
        <f t="shared" si="18"/>
        <v/>
      </c>
      <c r="DG20" t="str">
        <f t="shared" si="19"/>
        <v/>
      </c>
      <c r="DM20" s="7" t="str">
        <f t="shared" si="32"/>
        <v/>
      </c>
      <c r="DO20">
        <f t="shared" si="20"/>
        <v>11</v>
      </c>
      <c r="DP20" s="33" t="s">
        <v>159</v>
      </c>
      <c r="DQ20" s="27">
        <v>12154722.811000001</v>
      </c>
      <c r="DR20" s="27">
        <v>94388929.001000002</v>
      </c>
      <c r="DS20" s="27">
        <v>14430603.820999999</v>
      </c>
      <c r="DT20" s="27">
        <v>110240470</v>
      </c>
      <c r="DU20" s="7">
        <f t="shared" si="21"/>
        <v>94388929.001000002</v>
      </c>
      <c r="DW20">
        <f t="shared" si="22"/>
        <v>10</v>
      </c>
      <c r="DX20" s="33" t="s">
        <v>50</v>
      </c>
      <c r="DY20" s="27">
        <v>65.239999999999995</v>
      </c>
      <c r="DZ20" s="27">
        <v>22280</v>
      </c>
      <c r="EA20" s="27"/>
      <c r="EB20" s="27"/>
      <c r="EC20" s="7">
        <f t="shared" si="33"/>
        <v>22280</v>
      </c>
      <c r="EE20">
        <f t="shared" si="23"/>
        <v>10</v>
      </c>
      <c r="EF20" s="33" t="s">
        <v>186</v>
      </c>
      <c r="EG20" s="27">
        <v>4326488.0819999985</v>
      </c>
      <c r="EH20" s="27">
        <v>939849913.72899997</v>
      </c>
      <c r="EI20" s="27">
        <v>4485690.3309999993</v>
      </c>
      <c r="EJ20" s="27">
        <v>844024710.43099988</v>
      </c>
      <c r="EK20" s="7">
        <f t="shared" si="34"/>
        <v>939849913.72899997</v>
      </c>
      <c r="EM20" t="str">
        <f t="shared" si="24"/>
        <v/>
      </c>
      <c r="ES20" s="27" t="str">
        <f t="shared" si="25"/>
        <v/>
      </c>
      <c r="EU20" s="27">
        <f t="shared" si="26"/>
        <v>11</v>
      </c>
      <c r="EV20" s="33" t="s">
        <v>178</v>
      </c>
      <c r="EW20" s="27">
        <v>24253096.096000005</v>
      </c>
      <c r="EX20" s="27">
        <v>1229535985.8590002</v>
      </c>
      <c r="EY20" s="27">
        <v>21812265.688999999</v>
      </c>
      <c r="EZ20" s="27">
        <v>1097755049.6890001</v>
      </c>
      <c r="FA20" s="7">
        <f t="shared" si="27"/>
        <v>1229535985.8590002</v>
      </c>
      <c r="FC20" s="26" t="s">
        <v>223</v>
      </c>
      <c r="FD20" s="27">
        <v>391800082.11500025</v>
      </c>
      <c r="FE20" s="27">
        <v>51254823181.633034</v>
      </c>
      <c r="FF20" s="27">
        <v>311464957.81100011</v>
      </c>
      <c r="FG20" s="27">
        <v>41075086300.478966</v>
      </c>
    </row>
    <row r="21" spans="5:163" ht="15.75" x14ac:dyDescent="0.25">
      <c r="E21">
        <f t="shared" si="0"/>
        <v>12</v>
      </c>
      <c r="F21" s="33" t="s">
        <v>16</v>
      </c>
      <c r="G21" s="27">
        <v>26364648.165999994</v>
      </c>
      <c r="H21" s="27">
        <v>343404745.24499995</v>
      </c>
      <c r="I21" s="27">
        <v>25451903.355000008</v>
      </c>
      <c r="J21" s="27">
        <v>303523137.78000003</v>
      </c>
      <c r="K21" s="7">
        <f t="shared" si="28"/>
        <v>343404745.24499995</v>
      </c>
      <c r="M21">
        <f t="shared" si="29"/>
        <v>12</v>
      </c>
      <c r="N21" s="33" t="s">
        <v>66</v>
      </c>
      <c r="O21" s="27">
        <v>11773622.245000001</v>
      </c>
      <c r="P21" s="27">
        <v>208976205.55399999</v>
      </c>
      <c r="Q21" s="27">
        <v>8997222.7949999999</v>
      </c>
      <c r="R21" s="27">
        <v>181826126.63000003</v>
      </c>
      <c r="S21" s="7">
        <f t="shared" si="1"/>
        <v>208976205.55399999</v>
      </c>
      <c r="U21" t="str">
        <f t="shared" si="2"/>
        <v/>
      </c>
      <c r="AA21" s="27" t="str">
        <f t="shared" si="3"/>
        <v/>
      </c>
      <c r="AC21" t="str">
        <f t="shared" si="4"/>
        <v/>
      </c>
      <c r="AI21" s="7" t="str">
        <f t="shared" si="30"/>
        <v/>
      </c>
      <c r="AK21">
        <f t="shared" si="5"/>
        <v>12</v>
      </c>
      <c r="AL21" s="33" t="s">
        <v>45</v>
      </c>
      <c r="AM21" s="27">
        <v>1953800</v>
      </c>
      <c r="AN21" s="27">
        <v>21705381</v>
      </c>
      <c r="AO21" s="27">
        <v>1785740</v>
      </c>
      <c r="AP21" s="27">
        <v>20409379</v>
      </c>
      <c r="AQ21" s="7">
        <f t="shared" si="6"/>
        <v>21705381</v>
      </c>
      <c r="AS21" t="str">
        <f t="shared" si="7"/>
        <v/>
      </c>
      <c r="AT21" s="33" t="s">
        <v>60</v>
      </c>
      <c r="AU21" s="27">
        <v>96520868.416999981</v>
      </c>
      <c r="AV21" s="27">
        <v>30751621.971999999</v>
      </c>
      <c r="AW21" s="27">
        <v>127608642.96000001</v>
      </c>
      <c r="AX21" s="27">
        <v>39335393.413000003</v>
      </c>
      <c r="AY21" s="7" t="str">
        <f t="shared" si="8"/>
        <v/>
      </c>
      <c r="BA21">
        <f t="shared" si="9"/>
        <v>12</v>
      </c>
      <c r="BB21" s="33" t="s">
        <v>294</v>
      </c>
      <c r="BC21" s="27">
        <v>2367031.1770000001</v>
      </c>
      <c r="BD21" s="27">
        <v>325533064.21600002</v>
      </c>
      <c r="BE21" s="27">
        <v>2542560.9710000008</v>
      </c>
      <c r="BF21" s="27">
        <v>316610098.36500013</v>
      </c>
      <c r="BG21" s="7">
        <f t="shared" si="10"/>
        <v>325533064.21600002</v>
      </c>
      <c r="BI21" t="str">
        <f t="shared" si="11"/>
        <v/>
      </c>
      <c r="BO21" s="27" t="str">
        <f t="shared" si="12"/>
        <v/>
      </c>
      <c r="BQ21" s="27">
        <f t="shared" si="13"/>
        <v>12</v>
      </c>
      <c r="BR21" s="33" t="s">
        <v>107</v>
      </c>
      <c r="BS21" s="27">
        <v>757949.77999999968</v>
      </c>
      <c r="BT21" s="27">
        <v>163158739.61799997</v>
      </c>
      <c r="BU21" s="27">
        <v>495161.48300000001</v>
      </c>
      <c r="BV21" s="27">
        <v>85833505.384000003</v>
      </c>
      <c r="BW21" s="27">
        <f t="shared" si="14"/>
        <v>163158739.61799997</v>
      </c>
      <c r="CH21" s="27">
        <f t="shared" si="15"/>
        <v>12</v>
      </c>
      <c r="CI21" s="33" t="s">
        <v>19</v>
      </c>
      <c r="CJ21" s="27">
        <v>19394941.318999998</v>
      </c>
      <c r="CK21" s="27">
        <v>565632123.63099992</v>
      </c>
      <c r="CL21" s="27">
        <v>21717577.182</v>
      </c>
      <c r="CM21" s="27">
        <v>670254369.36000001</v>
      </c>
      <c r="CN21" s="7">
        <f t="shared" si="16"/>
        <v>565632123.63099992</v>
      </c>
      <c r="CQ21">
        <f t="shared" si="31"/>
        <v>12</v>
      </c>
      <c r="CR21" s="33" t="s">
        <v>173</v>
      </c>
      <c r="CS21" s="27">
        <v>54969893.270000011</v>
      </c>
      <c r="CT21" s="27">
        <v>905208976.54999995</v>
      </c>
      <c r="CU21" s="27">
        <v>46382147.482000001</v>
      </c>
      <c r="CV21" s="27">
        <v>795830510.31599975</v>
      </c>
      <c r="CW21" s="7">
        <f t="shared" si="35"/>
        <v>905208976.54999995</v>
      </c>
      <c r="CY21" t="str">
        <f t="shared" si="17"/>
        <v/>
      </c>
      <c r="DE21" s="7" t="str">
        <f t="shared" si="18"/>
        <v/>
      </c>
      <c r="DG21" t="str">
        <f t="shared" si="19"/>
        <v/>
      </c>
      <c r="DM21" s="7" t="str">
        <f t="shared" si="32"/>
        <v/>
      </c>
      <c r="DO21">
        <f t="shared" si="20"/>
        <v>12</v>
      </c>
      <c r="DP21" s="33" t="s">
        <v>46</v>
      </c>
      <c r="DQ21" s="27">
        <v>6596461.6900000004</v>
      </c>
      <c r="DR21" s="27">
        <v>83031498</v>
      </c>
      <c r="DS21" s="27">
        <v>21978634.34</v>
      </c>
      <c r="DT21" s="27">
        <v>272194141</v>
      </c>
      <c r="DU21" s="7">
        <f t="shared" si="21"/>
        <v>83031498</v>
      </c>
      <c r="DW21">
        <f t="shared" si="22"/>
        <v>11</v>
      </c>
      <c r="DX21" s="33" t="s">
        <v>286</v>
      </c>
      <c r="DY21" s="27">
        <v>25500</v>
      </c>
      <c r="DZ21" s="27">
        <v>11412</v>
      </c>
      <c r="EA21" s="27"/>
      <c r="EB21" s="27"/>
      <c r="EC21" s="7">
        <f t="shared" si="33"/>
        <v>11412</v>
      </c>
      <c r="EE21">
        <f t="shared" si="23"/>
        <v>11</v>
      </c>
      <c r="EF21" s="33" t="s">
        <v>126</v>
      </c>
      <c r="EG21" s="27">
        <v>17486601.843999997</v>
      </c>
      <c r="EH21" s="27">
        <v>909344455.48299944</v>
      </c>
      <c r="EI21" s="27">
        <v>17895733.968000006</v>
      </c>
      <c r="EJ21" s="27">
        <v>842938773.25600076</v>
      </c>
      <c r="EK21" s="7">
        <f t="shared" si="34"/>
        <v>909344455.48299944</v>
      </c>
      <c r="EM21" t="str">
        <f t="shared" si="24"/>
        <v/>
      </c>
      <c r="ES21" s="27" t="str">
        <f t="shared" si="25"/>
        <v/>
      </c>
      <c r="EU21" s="27">
        <f t="shared" si="26"/>
        <v>12</v>
      </c>
      <c r="EV21" s="33" t="s">
        <v>103</v>
      </c>
      <c r="EW21" s="27">
        <v>2562369.4750000001</v>
      </c>
      <c r="EX21" s="27">
        <v>1227161205.201</v>
      </c>
      <c r="EY21" s="27">
        <v>2647890.7059999993</v>
      </c>
      <c r="EZ21" s="27">
        <v>1144175187.5689998</v>
      </c>
      <c r="FA21" s="7">
        <f t="shared" si="27"/>
        <v>1227161205.201</v>
      </c>
      <c r="FC21" s="26" t="s">
        <v>138</v>
      </c>
      <c r="FD21" s="27">
        <v>18966597258.402992</v>
      </c>
      <c r="FE21" s="27">
        <v>208119003801.42899</v>
      </c>
      <c r="FF21" s="27">
        <v>19108704935.096981</v>
      </c>
      <c r="FG21" s="27">
        <v>187409019556.96698</v>
      </c>
    </row>
    <row r="22" spans="5:163" ht="15.75" x14ac:dyDescent="0.25">
      <c r="E22">
        <f t="shared" si="0"/>
        <v>13</v>
      </c>
      <c r="F22" s="33" t="s">
        <v>18</v>
      </c>
      <c r="G22" s="27">
        <v>506471.35499999998</v>
      </c>
      <c r="H22" s="27">
        <v>308484130.98900002</v>
      </c>
      <c r="I22" s="27">
        <v>267237.99700000003</v>
      </c>
      <c r="J22" s="27">
        <v>296972287.70400006</v>
      </c>
      <c r="K22" s="7">
        <f t="shared" si="28"/>
        <v>308484130.98900002</v>
      </c>
      <c r="M22">
        <f t="shared" si="29"/>
        <v>13</v>
      </c>
      <c r="N22" s="33" t="s">
        <v>84</v>
      </c>
      <c r="O22" s="27">
        <v>7165479.6299999999</v>
      </c>
      <c r="P22" s="27">
        <v>167772808.56999999</v>
      </c>
      <c r="Q22" s="27">
        <v>5549786.5</v>
      </c>
      <c r="R22" s="27">
        <v>121895756.83000001</v>
      </c>
      <c r="S22" s="7">
        <f t="shared" si="1"/>
        <v>167772808.56999999</v>
      </c>
      <c r="U22" t="str">
        <f t="shared" si="2"/>
        <v/>
      </c>
      <c r="AA22" s="27" t="str">
        <f t="shared" si="3"/>
        <v/>
      </c>
      <c r="AC22" t="str">
        <f t="shared" si="4"/>
        <v/>
      </c>
      <c r="AI22" s="7" t="str">
        <f t="shared" si="30"/>
        <v/>
      </c>
      <c r="AK22">
        <f t="shared" si="5"/>
        <v>13</v>
      </c>
      <c r="AL22" s="33" t="s">
        <v>47</v>
      </c>
      <c r="AM22" s="27">
        <v>654516.15999999992</v>
      </c>
      <c r="AN22" s="27">
        <v>19660294</v>
      </c>
      <c r="AO22" s="27">
        <v>999986.06</v>
      </c>
      <c r="AP22" s="27">
        <v>26562171</v>
      </c>
      <c r="AQ22" s="7">
        <f t="shared" si="6"/>
        <v>19660294</v>
      </c>
      <c r="AS22">
        <f t="shared" si="7"/>
        <v>12</v>
      </c>
      <c r="AT22" s="33" t="s">
        <v>288</v>
      </c>
      <c r="AU22" s="27">
        <v>79326888.677000001</v>
      </c>
      <c r="AV22" s="27">
        <v>28331858.68</v>
      </c>
      <c r="AW22" s="27">
        <v>73644492.400000006</v>
      </c>
      <c r="AX22" s="27">
        <v>19397204.66</v>
      </c>
      <c r="AY22" s="7">
        <f t="shared" si="8"/>
        <v>28331858.68</v>
      </c>
      <c r="BA22">
        <f t="shared" si="9"/>
        <v>13</v>
      </c>
      <c r="BB22" s="33" t="s">
        <v>123</v>
      </c>
      <c r="BC22" s="27">
        <v>1115780.8670000003</v>
      </c>
      <c r="BD22" s="27">
        <v>224356245.81399995</v>
      </c>
      <c r="BE22" s="27">
        <v>1354289.14</v>
      </c>
      <c r="BF22" s="27">
        <v>222027276.75100002</v>
      </c>
      <c r="BG22" s="7">
        <f t="shared" si="10"/>
        <v>224356245.81399995</v>
      </c>
      <c r="BI22" t="str">
        <f t="shared" si="11"/>
        <v/>
      </c>
      <c r="BO22" s="27" t="str">
        <f t="shared" si="12"/>
        <v/>
      </c>
      <c r="BQ22" s="27">
        <f t="shared" si="13"/>
        <v>13</v>
      </c>
      <c r="BR22" s="33" t="s">
        <v>329</v>
      </c>
      <c r="BS22" s="27">
        <v>18423.371000000003</v>
      </c>
      <c r="BT22" s="27">
        <v>158752557.99400002</v>
      </c>
      <c r="BU22" s="27">
        <v>1597.4759999999999</v>
      </c>
      <c r="BV22" s="27">
        <v>4294090.3619999997</v>
      </c>
      <c r="BW22" s="27">
        <f t="shared" si="14"/>
        <v>158752557.99400002</v>
      </c>
      <c r="CH22" s="27">
        <f t="shared" si="15"/>
        <v>13</v>
      </c>
      <c r="CI22" s="33" t="s">
        <v>25</v>
      </c>
      <c r="CJ22" s="27">
        <v>9161033.6249999981</v>
      </c>
      <c r="CK22" s="27">
        <v>556772052.67199993</v>
      </c>
      <c r="CL22" s="27">
        <v>8506307.157999998</v>
      </c>
      <c r="CM22" s="27">
        <v>515116609</v>
      </c>
      <c r="CN22" s="7">
        <f t="shared" si="16"/>
        <v>556772052.67199993</v>
      </c>
      <c r="CQ22">
        <f t="shared" si="31"/>
        <v>13</v>
      </c>
      <c r="CR22" s="33" t="s">
        <v>241</v>
      </c>
      <c r="CS22" s="27">
        <v>140292.98499999999</v>
      </c>
      <c r="CT22" s="27">
        <v>891767056.551</v>
      </c>
      <c r="CU22" s="27">
        <v>183111.78999999998</v>
      </c>
      <c r="CV22" s="27">
        <v>929895873.30400014</v>
      </c>
      <c r="CW22" s="7">
        <f t="shared" si="35"/>
        <v>891767056.551</v>
      </c>
      <c r="CY22" t="str">
        <f t="shared" si="17"/>
        <v/>
      </c>
      <c r="DE22" s="7" t="str">
        <f t="shared" si="18"/>
        <v/>
      </c>
      <c r="DG22" t="str">
        <f t="shared" si="19"/>
        <v/>
      </c>
      <c r="DM22" s="7" t="str">
        <f t="shared" si="32"/>
        <v/>
      </c>
      <c r="DO22">
        <f t="shared" si="20"/>
        <v>13</v>
      </c>
      <c r="DP22" s="33" t="s">
        <v>40</v>
      </c>
      <c r="DQ22" s="27">
        <v>605080.76199999987</v>
      </c>
      <c r="DR22" s="27">
        <v>60168001.910000004</v>
      </c>
      <c r="DS22" s="27">
        <v>462647.54399999988</v>
      </c>
      <c r="DT22" s="27">
        <v>51723172.252999999</v>
      </c>
      <c r="DU22" s="7">
        <f t="shared" si="21"/>
        <v>60168001.910000004</v>
      </c>
      <c r="DW22">
        <f t="shared" si="22"/>
        <v>12</v>
      </c>
      <c r="DX22" s="33" t="s">
        <v>369</v>
      </c>
      <c r="DY22" s="27"/>
      <c r="DZ22" s="27"/>
      <c r="EA22" s="27">
        <v>2.02</v>
      </c>
      <c r="EB22" s="27">
        <v>634.75800000000004</v>
      </c>
      <c r="EC22" s="7">
        <f t="shared" si="33"/>
        <v>0</v>
      </c>
      <c r="EE22">
        <f t="shared" si="23"/>
        <v>12</v>
      </c>
      <c r="EF22" s="33" t="s">
        <v>117</v>
      </c>
      <c r="EG22" s="27">
        <v>4850155.0889999997</v>
      </c>
      <c r="EH22" s="27">
        <v>869893565.28799975</v>
      </c>
      <c r="EI22" s="27">
        <v>4366298.1920000026</v>
      </c>
      <c r="EJ22" s="27">
        <v>779772987.65399992</v>
      </c>
      <c r="EK22" s="7">
        <f t="shared" si="34"/>
        <v>869893565.28799975</v>
      </c>
      <c r="EM22" t="str">
        <f t="shared" si="24"/>
        <v/>
      </c>
      <c r="ES22" s="27" t="str">
        <f t="shared" si="25"/>
        <v/>
      </c>
      <c r="EU22" s="27">
        <f t="shared" si="26"/>
        <v>13</v>
      </c>
      <c r="EV22" s="33" t="s">
        <v>112</v>
      </c>
      <c r="EW22" s="27">
        <v>989782.53399999975</v>
      </c>
      <c r="EX22" s="27">
        <v>1163299890.0909996</v>
      </c>
      <c r="EY22" s="27">
        <v>991968.07699999982</v>
      </c>
      <c r="EZ22" s="27">
        <v>1038969321.8099997</v>
      </c>
      <c r="FA22" s="7">
        <f t="shared" si="27"/>
        <v>1163299890.0909996</v>
      </c>
    </row>
    <row r="23" spans="5:163" ht="15.75" x14ac:dyDescent="0.25">
      <c r="E23">
        <f t="shared" si="0"/>
        <v>14</v>
      </c>
      <c r="F23" s="33" t="s">
        <v>14</v>
      </c>
      <c r="G23" s="27">
        <v>10024021</v>
      </c>
      <c r="H23" s="27">
        <v>149175202.03999999</v>
      </c>
      <c r="I23" s="27">
        <v>18135363.5</v>
      </c>
      <c r="J23" s="27">
        <v>229103245.27800003</v>
      </c>
      <c r="K23" s="7">
        <f t="shared" si="28"/>
        <v>149175202.03999999</v>
      </c>
      <c r="M23">
        <f t="shared" si="29"/>
        <v>14</v>
      </c>
      <c r="N23" s="33" t="s">
        <v>75</v>
      </c>
      <c r="O23" s="27">
        <v>12269108.139</v>
      </c>
      <c r="P23" s="27">
        <v>160475931.18400002</v>
      </c>
      <c r="Q23" s="27">
        <v>10554101.873</v>
      </c>
      <c r="R23" s="27">
        <v>143927449.96299997</v>
      </c>
      <c r="S23" s="7">
        <f t="shared" si="1"/>
        <v>160475931.18400002</v>
      </c>
      <c r="U23" t="str">
        <f t="shared" si="2"/>
        <v/>
      </c>
      <c r="AA23" s="27" t="str">
        <f t="shared" si="3"/>
        <v/>
      </c>
      <c r="AC23" t="str">
        <f t="shared" si="4"/>
        <v/>
      </c>
      <c r="AI23" s="7" t="str">
        <f t="shared" si="30"/>
        <v/>
      </c>
      <c r="AK23" t="str">
        <f t="shared" si="5"/>
        <v/>
      </c>
      <c r="AL23" s="33" t="s">
        <v>49</v>
      </c>
      <c r="AM23" s="27">
        <v>1743000</v>
      </c>
      <c r="AN23" s="27">
        <v>16026664</v>
      </c>
      <c r="AO23" s="27">
        <v>4619120.5</v>
      </c>
      <c r="AP23" s="27">
        <v>32139721.66</v>
      </c>
      <c r="AQ23" s="7" t="str">
        <f t="shared" si="6"/>
        <v/>
      </c>
      <c r="AS23">
        <f t="shared" si="7"/>
        <v>13</v>
      </c>
      <c r="AT23" s="33" t="s">
        <v>287</v>
      </c>
      <c r="AU23" s="27">
        <v>8238750</v>
      </c>
      <c r="AV23" s="27">
        <v>14685225</v>
      </c>
      <c r="AW23" s="27">
        <v>13560082</v>
      </c>
      <c r="AX23" s="27">
        <v>24873160</v>
      </c>
      <c r="AY23" s="7">
        <f t="shared" si="8"/>
        <v>14685225</v>
      </c>
      <c r="BA23">
        <f t="shared" si="9"/>
        <v>14</v>
      </c>
      <c r="BB23" s="33" t="s">
        <v>126</v>
      </c>
      <c r="BC23" s="27">
        <v>1649695.023</v>
      </c>
      <c r="BD23" s="27">
        <v>201196972.11100003</v>
      </c>
      <c r="BE23" s="27">
        <v>1754171.1979999999</v>
      </c>
      <c r="BF23" s="27">
        <v>205306556.04799995</v>
      </c>
      <c r="BG23" s="7">
        <f t="shared" si="10"/>
        <v>201196972.11100003</v>
      </c>
      <c r="BI23" t="str">
        <f t="shared" si="11"/>
        <v/>
      </c>
      <c r="BO23" s="27" t="str">
        <f t="shared" si="12"/>
        <v/>
      </c>
      <c r="BQ23" s="27">
        <f t="shared" si="13"/>
        <v>14</v>
      </c>
      <c r="BR23" s="33" t="s">
        <v>95</v>
      </c>
      <c r="BS23" s="27">
        <v>1273826.5860000004</v>
      </c>
      <c r="BT23" s="27">
        <v>157618704.19499999</v>
      </c>
      <c r="BU23" s="27">
        <v>1854627.2660000001</v>
      </c>
      <c r="BV23" s="27">
        <v>228521622.82799995</v>
      </c>
      <c r="BW23" s="27">
        <f t="shared" si="14"/>
        <v>157618704.19499999</v>
      </c>
      <c r="CH23" s="27">
        <f t="shared" si="15"/>
        <v>14</v>
      </c>
      <c r="CI23" s="33" t="s">
        <v>16</v>
      </c>
      <c r="CJ23" s="27">
        <v>19224161.285000004</v>
      </c>
      <c r="CK23" s="27">
        <v>546801813.97499943</v>
      </c>
      <c r="CL23" s="27">
        <v>18587074.113000002</v>
      </c>
      <c r="CM23" s="27">
        <v>501869824.98799998</v>
      </c>
      <c r="CN23" s="7">
        <f t="shared" si="16"/>
        <v>546801813.97499943</v>
      </c>
      <c r="CQ23">
        <f t="shared" si="31"/>
        <v>14</v>
      </c>
      <c r="CR23" s="33" t="s">
        <v>167</v>
      </c>
      <c r="CS23" s="27">
        <v>110807032.89800002</v>
      </c>
      <c r="CT23" s="27">
        <v>762284850.01199996</v>
      </c>
      <c r="CU23" s="27">
        <v>135687094.66999996</v>
      </c>
      <c r="CV23" s="27">
        <v>1029286637.126</v>
      </c>
      <c r="CW23" s="7">
        <f t="shared" si="35"/>
        <v>762284850.01199996</v>
      </c>
      <c r="CY23" t="str">
        <f t="shared" si="17"/>
        <v/>
      </c>
      <c r="DE23" s="7" t="str">
        <f t="shared" si="18"/>
        <v/>
      </c>
      <c r="DG23" t="str">
        <f t="shared" si="19"/>
        <v/>
      </c>
      <c r="DM23" s="7" t="str">
        <f t="shared" si="32"/>
        <v/>
      </c>
      <c r="DO23">
        <f t="shared" si="20"/>
        <v>14</v>
      </c>
      <c r="DP23" s="33" t="s">
        <v>278</v>
      </c>
      <c r="DQ23" s="27">
        <v>500593.98999999993</v>
      </c>
      <c r="DR23" s="27">
        <v>39780259.802000001</v>
      </c>
      <c r="DS23" s="27">
        <v>390547.429</v>
      </c>
      <c r="DT23" s="27">
        <v>28333752.943999998</v>
      </c>
      <c r="DU23" s="7">
        <f t="shared" si="21"/>
        <v>39780259.802000001</v>
      </c>
      <c r="DW23" t="str">
        <f t="shared" si="22"/>
        <v/>
      </c>
      <c r="DX23" s="26" t="s">
        <v>138</v>
      </c>
      <c r="DY23" s="27">
        <v>2200345677.8150001</v>
      </c>
      <c r="DZ23" s="27">
        <v>8708951289.4179993</v>
      </c>
      <c r="EA23" s="27">
        <v>2005813282.6870003</v>
      </c>
      <c r="EB23" s="27">
        <v>4006902772.0679998</v>
      </c>
      <c r="EC23" s="7" t="str">
        <f t="shared" si="33"/>
        <v/>
      </c>
      <c r="EE23">
        <f t="shared" si="23"/>
        <v>13</v>
      </c>
      <c r="EF23" s="33" t="s">
        <v>135</v>
      </c>
      <c r="EG23" s="27">
        <v>13684412.866000004</v>
      </c>
      <c r="EH23" s="27">
        <v>769048285.36100006</v>
      </c>
      <c r="EI23" s="27">
        <v>12423132.137999993</v>
      </c>
      <c r="EJ23" s="27">
        <v>678119947.34599984</v>
      </c>
      <c r="EK23" s="7">
        <f t="shared" si="34"/>
        <v>769048285.36100006</v>
      </c>
      <c r="EM23" t="str">
        <f t="shared" si="24"/>
        <v/>
      </c>
      <c r="ES23" s="27" t="str">
        <f t="shared" si="25"/>
        <v/>
      </c>
      <c r="EU23" s="27">
        <f t="shared" si="26"/>
        <v>14</v>
      </c>
      <c r="EV23" s="33" t="s">
        <v>110</v>
      </c>
      <c r="EW23" s="27">
        <v>24041069.423999999</v>
      </c>
      <c r="EX23" s="27">
        <v>1124345990.526</v>
      </c>
      <c r="EY23" s="27">
        <v>16480073.202000001</v>
      </c>
      <c r="EZ23" s="27">
        <v>703503983.2930001</v>
      </c>
      <c r="FA23" s="7">
        <f t="shared" si="27"/>
        <v>1124345990.526</v>
      </c>
    </row>
    <row r="24" spans="5:163" ht="15.75" x14ac:dyDescent="0.25">
      <c r="E24">
        <f t="shared" si="0"/>
        <v>15</v>
      </c>
      <c r="F24" s="33" t="s">
        <v>21</v>
      </c>
      <c r="G24" s="27">
        <v>773145.00099999981</v>
      </c>
      <c r="H24" s="27">
        <v>114099975.84299999</v>
      </c>
      <c r="I24" s="27">
        <v>678738.86599999992</v>
      </c>
      <c r="J24" s="27">
        <v>121134979.91500001</v>
      </c>
      <c r="K24" s="7">
        <f t="shared" si="28"/>
        <v>114099975.84299999</v>
      </c>
      <c r="M24">
        <f t="shared" si="29"/>
        <v>15</v>
      </c>
      <c r="N24" s="33" t="s">
        <v>65</v>
      </c>
      <c r="O24" s="27">
        <v>675978.70000000007</v>
      </c>
      <c r="P24" s="27">
        <v>149169156.41500005</v>
      </c>
      <c r="Q24" s="27">
        <v>841263.60000000021</v>
      </c>
      <c r="R24" s="27">
        <v>182403387.28799999</v>
      </c>
      <c r="S24" s="7">
        <f t="shared" si="1"/>
        <v>149169156.41500005</v>
      </c>
      <c r="U24" t="str">
        <f t="shared" si="2"/>
        <v/>
      </c>
      <c r="AA24" s="27" t="str">
        <f t="shared" si="3"/>
        <v/>
      </c>
      <c r="AC24" t="str">
        <f t="shared" si="4"/>
        <v/>
      </c>
      <c r="AI24" s="7" t="str">
        <f t="shared" si="30"/>
        <v/>
      </c>
      <c r="AK24">
        <f t="shared" si="5"/>
        <v>14</v>
      </c>
      <c r="AL24" s="33" t="s">
        <v>46</v>
      </c>
      <c r="AM24" s="27">
        <v>959355.55000000016</v>
      </c>
      <c r="AN24" s="27">
        <v>15822710.438000001</v>
      </c>
      <c r="AO24" s="27">
        <v>4958757.756000001</v>
      </c>
      <c r="AP24" s="27">
        <v>77832795.971999988</v>
      </c>
      <c r="AQ24" s="7">
        <f t="shared" si="6"/>
        <v>15822710.438000001</v>
      </c>
      <c r="AS24">
        <f t="shared" si="7"/>
        <v>14</v>
      </c>
      <c r="AT24" s="33" t="s">
        <v>199</v>
      </c>
      <c r="AU24" s="27">
        <v>81804</v>
      </c>
      <c r="AV24" s="27">
        <v>5518754</v>
      </c>
      <c r="AW24" s="27"/>
      <c r="AX24" s="27"/>
      <c r="AY24" s="7">
        <f t="shared" si="8"/>
        <v>5518754</v>
      </c>
      <c r="BA24">
        <f t="shared" si="9"/>
        <v>15</v>
      </c>
      <c r="BB24" s="33" t="s">
        <v>320</v>
      </c>
      <c r="BC24" s="27">
        <v>593895.8270000004</v>
      </c>
      <c r="BD24" s="27">
        <v>167176823.03100002</v>
      </c>
      <c r="BE24" s="27">
        <v>591787.30799999984</v>
      </c>
      <c r="BF24" s="27">
        <v>145173552.17399999</v>
      </c>
      <c r="BG24" s="7">
        <f t="shared" si="10"/>
        <v>167176823.03100002</v>
      </c>
      <c r="BI24" t="str">
        <f t="shared" si="11"/>
        <v/>
      </c>
      <c r="BO24" s="27" t="str">
        <f t="shared" si="12"/>
        <v/>
      </c>
      <c r="BQ24" s="27">
        <f t="shared" si="13"/>
        <v>15</v>
      </c>
      <c r="BR24" s="33" t="s">
        <v>96</v>
      </c>
      <c r="BS24" s="27">
        <v>898541.69200000004</v>
      </c>
      <c r="BT24" s="27">
        <v>151747515.05199999</v>
      </c>
      <c r="BU24" s="27">
        <v>767233.51099999959</v>
      </c>
      <c r="BV24" s="27">
        <v>131933508.67099999</v>
      </c>
      <c r="BW24" s="27">
        <f t="shared" si="14"/>
        <v>151747515.05199999</v>
      </c>
      <c r="CH24" s="27">
        <f t="shared" si="15"/>
        <v>15</v>
      </c>
      <c r="CI24" s="33" t="s">
        <v>5</v>
      </c>
      <c r="CJ24" s="27">
        <v>13873102.310000001</v>
      </c>
      <c r="CK24" s="27">
        <v>477335845</v>
      </c>
      <c r="CL24" s="27">
        <v>12972974.029999996</v>
      </c>
      <c r="CM24" s="27">
        <v>434866843.36799997</v>
      </c>
      <c r="CN24" s="7">
        <f t="shared" si="16"/>
        <v>477335845</v>
      </c>
      <c r="CQ24">
        <f t="shared" si="31"/>
        <v>15</v>
      </c>
      <c r="CR24" s="33" t="s">
        <v>276</v>
      </c>
      <c r="CS24" s="27">
        <v>106660655.88300003</v>
      </c>
      <c r="CT24" s="27">
        <v>744335450.21900046</v>
      </c>
      <c r="CU24" s="27">
        <v>88939639.929999948</v>
      </c>
      <c r="CV24" s="27">
        <v>630759775.61799979</v>
      </c>
      <c r="CW24" s="7">
        <f t="shared" si="35"/>
        <v>744335450.21900046</v>
      </c>
      <c r="CY24" t="str">
        <f t="shared" si="17"/>
        <v/>
      </c>
      <c r="DE24" s="7" t="str">
        <f t="shared" si="18"/>
        <v/>
      </c>
      <c r="DG24" t="str">
        <f t="shared" si="19"/>
        <v/>
      </c>
      <c r="DM24" s="7" t="str">
        <f t="shared" si="32"/>
        <v/>
      </c>
      <c r="DO24">
        <f t="shared" si="20"/>
        <v>15</v>
      </c>
      <c r="DP24" s="33" t="s">
        <v>279</v>
      </c>
      <c r="DQ24" s="27">
        <v>2032201.1</v>
      </c>
      <c r="DR24" s="27">
        <v>36020120</v>
      </c>
      <c r="DS24" s="27">
        <v>1517687.35</v>
      </c>
      <c r="DT24" s="27">
        <v>28052788.890000001</v>
      </c>
      <c r="DU24" s="7">
        <f t="shared" si="21"/>
        <v>36020120</v>
      </c>
      <c r="DW24" t="str">
        <f t="shared" si="22"/>
        <v/>
      </c>
      <c r="EC24" s="7" t="str">
        <f t="shared" si="33"/>
        <v/>
      </c>
      <c r="EE24">
        <f t="shared" si="23"/>
        <v>14</v>
      </c>
      <c r="EF24" s="33" t="s">
        <v>115</v>
      </c>
      <c r="EG24" s="27">
        <v>3407385.4329999993</v>
      </c>
      <c r="EH24" s="27">
        <v>718559937.74099994</v>
      </c>
      <c r="EI24" s="27">
        <v>3079715.4799999995</v>
      </c>
      <c r="EJ24" s="27">
        <v>661874256.77900016</v>
      </c>
      <c r="EK24" s="7">
        <f t="shared" si="34"/>
        <v>718559937.74099994</v>
      </c>
      <c r="EM24" t="str">
        <f t="shared" si="24"/>
        <v/>
      </c>
      <c r="ES24" s="27" t="str">
        <f t="shared" si="25"/>
        <v/>
      </c>
      <c r="EU24" s="27">
        <f t="shared" si="26"/>
        <v>15</v>
      </c>
      <c r="EV24" s="33" t="s">
        <v>105</v>
      </c>
      <c r="EW24" s="27">
        <v>2052140.3450000009</v>
      </c>
      <c r="EX24" s="27">
        <v>1074662703.1180003</v>
      </c>
      <c r="EY24" s="27">
        <v>2125965.9030000013</v>
      </c>
      <c r="EZ24" s="27">
        <v>1079108459.6470003</v>
      </c>
      <c r="FA24" s="7">
        <f t="shared" si="27"/>
        <v>1074662703.1180003</v>
      </c>
    </row>
    <row r="25" spans="5:163" ht="15.75" x14ac:dyDescent="0.25">
      <c r="E25">
        <f t="shared" si="0"/>
        <v>16</v>
      </c>
      <c r="F25" s="33" t="s">
        <v>24</v>
      </c>
      <c r="G25" s="27">
        <v>13586657.499999991</v>
      </c>
      <c r="H25" s="27">
        <v>97450216.525000006</v>
      </c>
      <c r="I25" s="27">
        <v>11344045.866</v>
      </c>
      <c r="J25" s="27">
        <v>81545745.810000032</v>
      </c>
      <c r="K25" s="7">
        <f t="shared" si="28"/>
        <v>97450216.525000006</v>
      </c>
      <c r="M25">
        <f t="shared" si="29"/>
        <v>16</v>
      </c>
      <c r="N25" s="33" t="s">
        <v>276</v>
      </c>
      <c r="O25" s="27">
        <v>16127997.517000001</v>
      </c>
      <c r="P25" s="27">
        <v>108337847.021</v>
      </c>
      <c r="Q25" s="27">
        <v>14505813.520000005</v>
      </c>
      <c r="R25" s="27">
        <v>88799920.775000006</v>
      </c>
      <c r="S25" s="7">
        <f t="shared" si="1"/>
        <v>108337847.021</v>
      </c>
      <c r="U25" t="str">
        <f t="shared" si="2"/>
        <v/>
      </c>
      <c r="AA25" s="27" t="str">
        <f t="shared" si="3"/>
        <v/>
      </c>
      <c r="AC25" t="str">
        <f t="shared" si="4"/>
        <v/>
      </c>
      <c r="AI25" s="7" t="str">
        <f t="shared" si="30"/>
        <v/>
      </c>
      <c r="AK25">
        <f t="shared" si="5"/>
        <v>15</v>
      </c>
      <c r="AL25" s="33" t="s">
        <v>284</v>
      </c>
      <c r="AM25" s="27">
        <v>8881904</v>
      </c>
      <c r="AN25" s="27">
        <v>11779831.509</v>
      </c>
      <c r="AO25" s="27">
        <v>10464842</v>
      </c>
      <c r="AP25" s="27">
        <v>15869830.987</v>
      </c>
      <c r="AQ25" s="7">
        <f t="shared" si="6"/>
        <v>11779831.509</v>
      </c>
      <c r="AS25">
        <f t="shared" si="7"/>
        <v>15</v>
      </c>
      <c r="AT25" s="33" t="s">
        <v>285</v>
      </c>
      <c r="AU25" s="27">
        <v>214160</v>
      </c>
      <c r="AV25" s="27">
        <v>3740491</v>
      </c>
      <c r="AW25" s="27"/>
      <c r="AX25" s="27"/>
      <c r="AY25" s="7">
        <f t="shared" si="8"/>
        <v>3740491</v>
      </c>
      <c r="BA25">
        <f t="shared" si="9"/>
        <v>16</v>
      </c>
      <c r="BB25" s="33" t="s">
        <v>133</v>
      </c>
      <c r="BC25" s="27">
        <v>322972.31700000004</v>
      </c>
      <c r="BD25" s="27">
        <v>156827220.96100003</v>
      </c>
      <c r="BE25" s="27">
        <v>343360.84399999998</v>
      </c>
      <c r="BF25" s="27">
        <v>137675165.62399995</v>
      </c>
      <c r="BG25" s="7">
        <f t="shared" si="10"/>
        <v>156827220.96100003</v>
      </c>
      <c r="BI25" t="str">
        <f t="shared" si="11"/>
        <v/>
      </c>
      <c r="BO25" s="27" t="str">
        <f t="shared" si="12"/>
        <v/>
      </c>
      <c r="BQ25" s="27">
        <f t="shared" si="13"/>
        <v>16</v>
      </c>
      <c r="BR25" s="33" t="s">
        <v>94</v>
      </c>
      <c r="BS25" s="27">
        <v>34006</v>
      </c>
      <c r="BT25" s="27">
        <v>150310887</v>
      </c>
      <c r="BU25" s="27">
        <v>24140.3</v>
      </c>
      <c r="BV25" s="27">
        <v>110336822</v>
      </c>
      <c r="BW25" s="27">
        <f t="shared" si="14"/>
        <v>150310887</v>
      </c>
      <c r="CH25" s="27">
        <f t="shared" si="15"/>
        <v>16</v>
      </c>
      <c r="CI25" s="33" t="s">
        <v>142</v>
      </c>
      <c r="CJ25" s="27">
        <v>7281913.6429999983</v>
      </c>
      <c r="CK25" s="27">
        <v>463485931.07999998</v>
      </c>
      <c r="CL25" s="27">
        <v>7201334.3699999982</v>
      </c>
      <c r="CM25" s="27">
        <v>421958644.07099998</v>
      </c>
      <c r="CN25" s="7">
        <f t="shared" si="16"/>
        <v>463485931.07999998</v>
      </c>
      <c r="CQ25">
        <f t="shared" si="31"/>
        <v>16</v>
      </c>
      <c r="CR25" s="33" t="s">
        <v>171</v>
      </c>
      <c r="CS25" s="27">
        <v>9019045.2329999972</v>
      </c>
      <c r="CT25" s="27">
        <v>733625277.87699997</v>
      </c>
      <c r="CU25" s="27">
        <v>7653452.8649999984</v>
      </c>
      <c r="CV25" s="27">
        <v>597042926.69199991</v>
      </c>
      <c r="CW25" s="7">
        <f t="shared" si="35"/>
        <v>733625277.87699997</v>
      </c>
      <c r="CY25" t="str">
        <f t="shared" si="17"/>
        <v/>
      </c>
      <c r="DE25" s="7" t="str">
        <f t="shared" si="18"/>
        <v/>
      </c>
      <c r="DG25" t="str">
        <f t="shared" si="19"/>
        <v/>
      </c>
      <c r="DM25" s="7" t="str">
        <f t="shared" si="32"/>
        <v/>
      </c>
      <c r="DO25">
        <f t="shared" si="20"/>
        <v>16</v>
      </c>
      <c r="DP25" s="33" t="s">
        <v>37</v>
      </c>
      <c r="DQ25" s="27">
        <v>805052.74699999986</v>
      </c>
      <c r="DR25" s="27">
        <v>34189644.097000003</v>
      </c>
      <c r="DS25" s="27">
        <v>6553348.5210000006</v>
      </c>
      <c r="DT25" s="27">
        <v>311418677.67400002</v>
      </c>
      <c r="DU25" s="7">
        <f t="shared" si="21"/>
        <v>34189644.097000003</v>
      </c>
      <c r="DW25" t="str">
        <f t="shared" si="22"/>
        <v/>
      </c>
      <c r="EC25" s="7" t="str">
        <f t="shared" si="33"/>
        <v/>
      </c>
      <c r="EE25">
        <f t="shared" si="23"/>
        <v>15</v>
      </c>
      <c r="EF25" s="33" t="s">
        <v>187</v>
      </c>
      <c r="EG25" s="27">
        <v>11202324.051999997</v>
      </c>
      <c r="EH25" s="27">
        <v>715573100.44299996</v>
      </c>
      <c r="EI25" s="27">
        <v>12202047.705000002</v>
      </c>
      <c r="EJ25" s="27">
        <v>681875845.86699986</v>
      </c>
      <c r="EK25" s="7">
        <f t="shared" si="34"/>
        <v>715573100.44299996</v>
      </c>
      <c r="EM25" t="str">
        <f t="shared" si="24"/>
        <v/>
      </c>
      <c r="ES25" s="27" t="str">
        <f t="shared" si="25"/>
        <v/>
      </c>
      <c r="EU25" s="27">
        <f t="shared" si="26"/>
        <v>16</v>
      </c>
      <c r="EV25" s="33" t="s">
        <v>96</v>
      </c>
      <c r="EW25" s="27">
        <v>7492712.5000000047</v>
      </c>
      <c r="EX25" s="27">
        <v>954140110.26600003</v>
      </c>
      <c r="EY25" s="27">
        <v>5297323.7219999991</v>
      </c>
      <c r="EZ25" s="27">
        <v>1011253038.7200003</v>
      </c>
      <c r="FA25" s="7">
        <f t="shared" si="27"/>
        <v>954140110.26600003</v>
      </c>
    </row>
    <row r="26" spans="5:163" ht="15.75" x14ac:dyDescent="0.25">
      <c r="E26">
        <f t="shared" si="0"/>
        <v>17</v>
      </c>
      <c r="F26" s="33" t="s">
        <v>20</v>
      </c>
      <c r="G26" s="27">
        <v>1598043.0249999999</v>
      </c>
      <c r="H26" s="27">
        <v>93563227.859999985</v>
      </c>
      <c r="I26" s="27">
        <v>1184329.06</v>
      </c>
      <c r="J26" s="27">
        <v>67222326.967000008</v>
      </c>
      <c r="K26" s="7">
        <f t="shared" si="28"/>
        <v>93563227.859999985</v>
      </c>
      <c r="M26">
        <f t="shared" si="29"/>
        <v>17</v>
      </c>
      <c r="N26" s="33" t="s">
        <v>80</v>
      </c>
      <c r="O26" s="27">
        <v>4107605.7449999992</v>
      </c>
      <c r="P26" s="27">
        <v>93986688.359999985</v>
      </c>
      <c r="Q26" s="27">
        <v>6579694.0999999987</v>
      </c>
      <c r="R26" s="27">
        <v>114821086.03100002</v>
      </c>
      <c r="S26" s="7">
        <f t="shared" si="1"/>
        <v>93986688.359999985</v>
      </c>
      <c r="U26" t="str">
        <f t="shared" si="2"/>
        <v/>
      </c>
      <c r="AA26" s="27" t="str">
        <f t="shared" si="3"/>
        <v/>
      </c>
      <c r="AC26" t="str">
        <f t="shared" si="4"/>
        <v/>
      </c>
      <c r="AI26" s="7" t="str">
        <f t="shared" si="30"/>
        <v/>
      </c>
      <c r="AK26">
        <f t="shared" si="5"/>
        <v>16</v>
      </c>
      <c r="AL26" s="33" t="s">
        <v>48</v>
      </c>
      <c r="AM26" s="27">
        <v>4144431.1999999997</v>
      </c>
      <c r="AN26" s="27">
        <v>8285408.9470000006</v>
      </c>
      <c r="AO26" s="27">
        <v>3111748.9</v>
      </c>
      <c r="AP26" s="27">
        <v>7368720.7410000004</v>
      </c>
      <c r="AQ26" s="7">
        <f t="shared" si="6"/>
        <v>8285408.9470000006</v>
      </c>
      <c r="AS26">
        <f t="shared" si="7"/>
        <v>16</v>
      </c>
      <c r="AT26" s="33" t="s">
        <v>160</v>
      </c>
      <c r="AU26" s="27">
        <v>7359</v>
      </c>
      <c r="AV26" s="27">
        <v>302268.68600000005</v>
      </c>
      <c r="AW26" s="27">
        <v>16205.5</v>
      </c>
      <c r="AX26" s="27">
        <v>544826.08200000005</v>
      </c>
      <c r="AY26" s="7">
        <f t="shared" si="8"/>
        <v>302268.68600000005</v>
      </c>
      <c r="BA26">
        <f t="shared" si="9"/>
        <v>17</v>
      </c>
      <c r="BB26" s="33" t="s">
        <v>124</v>
      </c>
      <c r="BC26" s="27">
        <v>8343583.7940000053</v>
      </c>
      <c r="BD26" s="27">
        <v>155396777.51300001</v>
      </c>
      <c r="BE26" s="27">
        <v>8329189.5090000005</v>
      </c>
      <c r="BF26" s="27">
        <v>153027408.09200001</v>
      </c>
      <c r="BG26" s="7">
        <f t="shared" si="10"/>
        <v>155396777.51300001</v>
      </c>
      <c r="BI26" t="str">
        <f t="shared" si="11"/>
        <v/>
      </c>
      <c r="BO26" s="27" t="str">
        <f t="shared" si="12"/>
        <v/>
      </c>
      <c r="BQ26" s="27">
        <f t="shared" si="13"/>
        <v>17</v>
      </c>
      <c r="BR26" s="33" t="s">
        <v>99</v>
      </c>
      <c r="BS26" s="27">
        <v>599108.38900000008</v>
      </c>
      <c r="BT26" s="27">
        <v>106875099.45399997</v>
      </c>
      <c r="BU26" s="27">
        <v>731173.36499999999</v>
      </c>
      <c r="BV26" s="27">
        <v>115581984.63200001</v>
      </c>
      <c r="BW26" s="27">
        <f t="shared" si="14"/>
        <v>106875099.45399997</v>
      </c>
      <c r="CH26" s="27">
        <f t="shared" si="15"/>
        <v>17</v>
      </c>
      <c r="CI26" s="33" t="s">
        <v>146</v>
      </c>
      <c r="CJ26" s="27">
        <v>61772353.570000008</v>
      </c>
      <c r="CK26" s="27">
        <v>424294388.47699988</v>
      </c>
      <c r="CL26" s="27">
        <v>49174320.049000002</v>
      </c>
      <c r="CM26" s="27">
        <v>517275019.77399999</v>
      </c>
      <c r="CN26" s="7">
        <f t="shared" si="16"/>
        <v>424294388.47699988</v>
      </c>
      <c r="CQ26">
        <f t="shared" si="31"/>
        <v>17</v>
      </c>
      <c r="CR26" s="33" t="s">
        <v>80</v>
      </c>
      <c r="CS26" s="27">
        <v>125605171.01300001</v>
      </c>
      <c r="CT26" s="27">
        <v>692367068.14800024</v>
      </c>
      <c r="CU26" s="27">
        <v>138811732.12200001</v>
      </c>
      <c r="CV26" s="27">
        <v>694940069.04699981</v>
      </c>
      <c r="CW26" s="7">
        <f t="shared" si="35"/>
        <v>692367068.14800024</v>
      </c>
      <c r="CY26" t="str">
        <f t="shared" si="17"/>
        <v/>
      </c>
      <c r="DE26" s="7" t="str">
        <f t="shared" si="18"/>
        <v/>
      </c>
      <c r="DG26" t="str">
        <f t="shared" si="19"/>
        <v/>
      </c>
      <c r="DM26" s="7" t="str">
        <f t="shared" si="32"/>
        <v/>
      </c>
      <c r="DO26">
        <f t="shared" si="20"/>
        <v>17</v>
      </c>
      <c r="DP26" s="33" t="s">
        <v>48</v>
      </c>
      <c r="DQ26" s="27">
        <v>6952101.313000001</v>
      </c>
      <c r="DR26" s="27">
        <v>21575131.134999998</v>
      </c>
      <c r="DS26" s="27">
        <v>5320099.1510000005</v>
      </c>
      <c r="DT26" s="27">
        <v>16243493.127</v>
      </c>
      <c r="DU26" s="7">
        <f t="shared" si="21"/>
        <v>21575131.134999998</v>
      </c>
      <c r="DW26" t="str">
        <f t="shared" si="22"/>
        <v/>
      </c>
      <c r="EC26" s="7" t="str">
        <f t="shared" si="33"/>
        <v/>
      </c>
      <c r="EE26">
        <f t="shared" si="23"/>
        <v>16</v>
      </c>
      <c r="EF26" s="33" t="s">
        <v>119</v>
      </c>
      <c r="EG26" s="27">
        <v>6591566.4909999929</v>
      </c>
      <c r="EH26" s="27">
        <v>663346699.43899977</v>
      </c>
      <c r="EI26" s="27">
        <v>8487143.4449999984</v>
      </c>
      <c r="EJ26" s="27">
        <v>790280841.24100101</v>
      </c>
      <c r="EK26" s="7">
        <f t="shared" si="34"/>
        <v>663346699.43899977</v>
      </c>
      <c r="EM26" t="str">
        <f t="shared" si="24"/>
        <v/>
      </c>
      <c r="ES26" s="27" t="str">
        <f t="shared" si="25"/>
        <v/>
      </c>
      <c r="EU26" s="27">
        <f t="shared" si="26"/>
        <v>17</v>
      </c>
      <c r="EV26" s="33" t="s">
        <v>185</v>
      </c>
      <c r="EW26" s="27">
        <v>9599233.9070000015</v>
      </c>
      <c r="EX26" s="27">
        <v>866732352.82199991</v>
      </c>
      <c r="EY26" s="27">
        <v>6676072.9290000014</v>
      </c>
      <c r="EZ26" s="27">
        <v>595447898.61100006</v>
      </c>
      <c r="FA26" s="7">
        <f t="shared" si="27"/>
        <v>866732352.82199991</v>
      </c>
    </row>
    <row r="27" spans="5:163" ht="15.75" x14ac:dyDescent="0.25">
      <c r="E27">
        <f t="shared" si="0"/>
        <v>18</v>
      </c>
      <c r="F27" s="33" t="s">
        <v>144</v>
      </c>
      <c r="G27" s="27">
        <v>1218620.8500000001</v>
      </c>
      <c r="H27" s="27">
        <v>85486384.319000006</v>
      </c>
      <c r="I27" s="27">
        <v>1064905.334</v>
      </c>
      <c r="J27" s="27">
        <v>60601207.022</v>
      </c>
      <c r="K27" s="7">
        <f t="shared" si="28"/>
        <v>85486384.319000006</v>
      </c>
      <c r="M27">
        <f t="shared" si="29"/>
        <v>18</v>
      </c>
      <c r="N27" s="33" t="s">
        <v>81</v>
      </c>
      <c r="O27" s="27">
        <v>175368.56900000002</v>
      </c>
      <c r="P27" s="27">
        <v>86817175.458000004</v>
      </c>
      <c r="Q27" s="27">
        <v>284284.88300000003</v>
      </c>
      <c r="R27" s="27">
        <v>98470192.681000009</v>
      </c>
      <c r="S27" s="7">
        <f t="shared" si="1"/>
        <v>86817175.458000004</v>
      </c>
      <c r="U27" t="str">
        <f t="shared" si="2"/>
        <v/>
      </c>
      <c r="AA27" s="27" t="str">
        <f t="shared" si="3"/>
        <v/>
      </c>
      <c r="AC27" t="str">
        <f t="shared" si="4"/>
        <v/>
      </c>
      <c r="AI27" s="7" t="str">
        <f t="shared" si="30"/>
        <v/>
      </c>
      <c r="AK27">
        <f t="shared" si="5"/>
        <v>17</v>
      </c>
      <c r="AL27" s="33" t="s">
        <v>157</v>
      </c>
      <c r="AM27" s="27">
        <v>3092.3739999999998</v>
      </c>
      <c r="AN27" s="27">
        <v>7475622.824</v>
      </c>
      <c r="AO27" s="27">
        <v>2171.0470000000005</v>
      </c>
      <c r="AP27" s="27">
        <v>10891386.085999999</v>
      </c>
      <c r="AQ27" s="7">
        <f t="shared" si="6"/>
        <v>7475622.824</v>
      </c>
      <c r="AS27" t="str">
        <f t="shared" si="7"/>
        <v/>
      </c>
      <c r="AT27" s="26" t="s">
        <v>138</v>
      </c>
      <c r="AU27" s="27">
        <v>2723294251.7149997</v>
      </c>
      <c r="AV27" s="27">
        <v>4648141098.4729996</v>
      </c>
      <c r="AW27" s="27">
        <v>2803042733.6650004</v>
      </c>
      <c r="AX27" s="27">
        <v>3753199299.2310004</v>
      </c>
      <c r="AY27" s="7" t="str">
        <f t="shared" si="8"/>
        <v/>
      </c>
      <c r="BA27">
        <f t="shared" si="9"/>
        <v>18</v>
      </c>
      <c r="BB27" s="33" t="s">
        <v>129</v>
      </c>
      <c r="BC27" s="27">
        <v>549090.55600000022</v>
      </c>
      <c r="BD27" s="27">
        <v>149241250.22000003</v>
      </c>
      <c r="BE27" s="27">
        <v>527931.85900000017</v>
      </c>
      <c r="BF27" s="27">
        <v>124388068.64299999</v>
      </c>
      <c r="BG27" s="7">
        <f t="shared" si="10"/>
        <v>149241250.22000003</v>
      </c>
      <c r="BI27" t="str">
        <f t="shared" si="11"/>
        <v/>
      </c>
      <c r="BO27" s="27" t="str">
        <f t="shared" si="12"/>
        <v/>
      </c>
      <c r="BQ27" s="27">
        <f t="shared" si="13"/>
        <v>18</v>
      </c>
      <c r="BR27" s="33" t="s">
        <v>103</v>
      </c>
      <c r="BS27" s="27">
        <v>138461.97600000005</v>
      </c>
      <c r="BT27" s="27">
        <v>75476259.919</v>
      </c>
      <c r="BU27" s="27">
        <v>142256.57900000006</v>
      </c>
      <c r="BV27" s="27">
        <v>62116883.013999991</v>
      </c>
      <c r="BW27" s="27">
        <f t="shared" si="14"/>
        <v>75476259.919</v>
      </c>
      <c r="CH27" s="27">
        <f t="shared" si="15"/>
        <v>18</v>
      </c>
      <c r="CI27" s="33" t="s">
        <v>29</v>
      </c>
      <c r="CJ27" s="27">
        <v>16520897.098999994</v>
      </c>
      <c r="CK27" s="27">
        <v>412771482.73299992</v>
      </c>
      <c r="CL27" s="27">
        <v>14839740.136999996</v>
      </c>
      <c r="CM27" s="27">
        <v>349620958.23500001</v>
      </c>
      <c r="CN27" s="7">
        <f t="shared" si="16"/>
        <v>412771482.73299992</v>
      </c>
      <c r="CQ27">
        <f t="shared" si="31"/>
        <v>18</v>
      </c>
      <c r="CR27" s="33" t="s">
        <v>75</v>
      </c>
      <c r="CS27" s="27">
        <v>89159209.622999966</v>
      </c>
      <c r="CT27" s="27">
        <v>635756250.46900022</v>
      </c>
      <c r="CU27" s="27">
        <v>104904911.16599998</v>
      </c>
      <c r="CV27" s="27">
        <v>666608807.99500024</v>
      </c>
      <c r="CW27" s="7">
        <f t="shared" si="35"/>
        <v>635756250.46900022</v>
      </c>
      <c r="CY27" t="str">
        <f t="shared" si="17"/>
        <v/>
      </c>
      <c r="DE27" s="7" t="str">
        <f t="shared" si="18"/>
        <v/>
      </c>
      <c r="DG27" t="str">
        <f t="shared" si="19"/>
        <v/>
      </c>
      <c r="DM27" s="7" t="str">
        <f t="shared" si="32"/>
        <v/>
      </c>
      <c r="DO27">
        <f t="shared" si="20"/>
        <v>18</v>
      </c>
      <c r="DP27" s="33" t="s">
        <v>281</v>
      </c>
      <c r="DQ27" s="27">
        <v>547127.16200000001</v>
      </c>
      <c r="DR27" s="27">
        <v>18645176</v>
      </c>
      <c r="DS27" s="27">
        <v>464975.70100000006</v>
      </c>
      <c r="DT27" s="27">
        <v>18197721</v>
      </c>
      <c r="DU27" s="7">
        <f t="shared" si="21"/>
        <v>18645176</v>
      </c>
      <c r="DW27" t="str">
        <f t="shared" si="22"/>
        <v/>
      </c>
      <c r="EC27" s="7" t="str">
        <f t="shared" si="33"/>
        <v/>
      </c>
      <c r="EE27">
        <f t="shared" si="23"/>
        <v>17</v>
      </c>
      <c r="EF27" s="33" t="s">
        <v>313</v>
      </c>
      <c r="EG27" s="27">
        <v>14063455.777000008</v>
      </c>
      <c r="EH27" s="27">
        <v>543747998.11000001</v>
      </c>
      <c r="EI27" s="27">
        <v>11370437.774999993</v>
      </c>
      <c r="EJ27" s="27">
        <v>445528220.42499971</v>
      </c>
      <c r="EK27" s="7">
        <f t="shared" si="34"/>
        <v>543747998.11000001</v>
      </c>
      <c r="EM27" t="str">
        <f t="shared" si="24"/>
        <v/>
      </c>
      <c r="ES27" s="27" t="str">
        <f t="shared" si="25"/>
        <v/>
      </c>
      <c r="EU27" s="27">
        <f t="shared" si="26"/>
        <v>18</v>
      </c>
      <c r="EV27" s="33" t="s">
        <v>176</v>
      </c>
      <c r="EW27" s="27">
        <v>14097684.307999998</v>
      </c>
      <c r="EX27" s="27">
        <v>711858346.42299986</v>
      </c>
      <c r="EY27" s="27">
        <v>13147719.714</v>
      </c>
      <c r="EZ27" s="27">
        <v>707551486.347</v>
      </c>
      <c r="FA27" s="7">
        <f t="shared" si="27"/>
        <v>711858346.42299986</v>
      </c>
    </row>
    <row r="28" spans="5:163" ht="15.75" x14ac:dyDescent="0.25">
      <c r="E28">
        <f t="shared" si="0"/>
        <v>19</v>
      </c>
      <c r="F28" s="33" t="s">
        <v>27</v>
      </c>
      <c r="G28" s="27">
        <v>4772888.5940000005</v>
      </c>
      <c r="H28" s="27">
        <v>68894687.638000011</v>
      </c>
      <c r="I28" s="27">
        <v>1927313.4219999996</v>
      </c>
      <c r="J28" s="27">
        <v>39299464.467999995</v>
      </c>
      <c r="K28" s="7">
        <f t="shared" si="28"/>
        <v>68894687.638000011</v>
      </c>
      <c r="M28">
        <f t="shared" si="29"/>
        <v>19</v>
      </c>
      <c r="N28" s="33" t="s">
        <v>73</v>
      </c>
      <c r="O28" s="27">
        <v>1639154.206</v>
      </c>
      <c r="P28" s="27">
        <v>78776267.381999999</v>
      </c>
      <c r="Q28" s="27">
        <v>1982601.6029999997</v>
      </c>
      <c r="R28" s="27">
        <v>99758491.387000009</v>
      </c>
      <c r="S28" s="7">
        <f t="shared" si="1"/>
        <v>78776267.381999999</v>
      </c>
      <c r="U28" t="str">
        <f t="shared" si="2"/>
        <v/>
      </c>
      <c r="AA28" s="27" t="str">
        <f t="shared" si="3"/>
        <v/>
      </c>
      <c r="AC28" t="str">
        <f t="shared" si="4"/>
        <v/>
      </c>
      <c r="AI28" s="7" t="str">
        <f t="shared" si="30"/>
        <v/>
      </c>
      <c r="AK28">
        <f t="shared" si="5"/>
        <v>18</v>
      </c>
      <c r="AL28" s="33" t="s">
        <v>155</v>
      </c>
      <c r="AM28" s="27">
        <v>223019.35800000001</v>
      </c>
      <c r="AN28" s="27">
        <v>1926919</v>
      </c>
      <c r="AO28" s="27">
        <v>97569.600000000006</v>
      </c>
      <c r="AP28" s="27">
        <v>729650</v>
      </c>
      <c r="AQ28" s="7">
        <f t="shared" si="6"/>
        <v>1926919</v>
      </c>
      <c r="AS28" t="str">
        <f t="shared" si="7"/>
        <v/>
      </c>
      <c r="AY28" s="7" t="str">
        <f t="shared" si="8"/>
        <v/>
      </c>
      <c r="BA28">
        <f t="shared" si="9"/>
        <v>19</v>
      </c>
      <c r="BB28" s="33" t="s">
        <v>135</v>
      </c>
      <c r="BC28" s="27">
        <v>527225.54700000014</v>
      </c>
      <c r="BD28" s="27">
        <v>112323451.06299998</v>
      </c>
      <c r="BE28" s="27">
        <v>245538.68600000002</v>
      </c>
      <c r="BF28" s="27">
        <v>28007182.881999999</v>
      </c>
      <c r="BG28" s="7">
        <f t="shared" si="10"/>
        <v>112323451.06299998</v>
      </c>
      <c r="BI28" t="str">
        <f t="shared" si="11"/>
        <v/>
      </c>
      <c r="BO28" s="27" t="str">
        <f t="shared" si="12"/>
        <v/>
      </c>
      <c r="BQ28" s="27">
        <f t="shared" si="13"/>
        <v>19</v>
      </c>
      <c r="BR28" s="33" t="s">
        <v>105</v>
      </c>
      <c r="BS28" s="27">
        <v>138642.46699999998</v>
      </c>
      <c r="BT28" s="27">
        <v>71466920.773000002</v>
      </c>
      <c r="BU28" s="27">
        <v>132937.9</v>
      </c>
      <c r="BV28" s="27">
        <v>52168519.307999998</v>
      </c>
      <c r="BW28" s="27">
        <f t="shared" si="14"/>
        <v>71466920.773000002</v>
      </c>
      <c r="CH28" s="27">
        <f t="shared" si="15"/>
        <v>19</v>
      </c>
      <c r="CI28" s="33" t="s">
        <v>148</v>
      </c>
      <c r="CJ28" s="27">
        <v>53528293.670000017</v>
      </c>
      <c r="CK28" s="27">
        <v>393125723.74799997</v>
      </c>
      <c r="CL28" s="27">
        <v>55757450.130000003</v>
      </c>
      <c r="CM28" s="27">
        <v>359157493.046</v>
      </c>
      <c r="CN28" s="7">
        <f t="shared" si="16"/>
        <v>393125723.74799997</v>
      </c>
      <c r="CQ28">
        <f t="shared" si="31"/>
        <v>19</v>
      </c>
      <c r="CR28" s="33" t="s">
        <v>82</v>
      </c>
      <c r="CS28" s="27">
        <v>17110953.942999993</v>
      </c>
      <c r="CT28" s="27">
        <v>619694671.44400001</v>
      </c>
      <c r="CU28" s="27">
        <v>14472233.062000003</v>
      </c>
      <c r="CV28" s="27">
        <v>548001478.62500012</v>
      </c>
      <c r="CW28" s="7">
        <f t="shared" si="35"/>
        <v>619694671.44400001</v>
      </c>
      <c r="CY28" t="str">
        <f t="shared" si="17"/>
        <v/>
      </c>
      <c r="DE28" s="7" t="str">
        <f t="shared" si="18"/>
        <v/>
      </c>
      <c r="DG28" t="str">
        <f t="shared" si="19"/>
        <v/>
      </c>
      <c r="DM28" s="7" t="str">
        <f t="shared" si="32"/>
        <v/>
      </c>
      <c r="DO28" t="str">
        <f t="shared" si="20"/>
        <v/>
      </c>
      <c r="DP28" s="33" t="s">
        <v>49</v>
      </c>
      <c r="DQ28" s="27">
        <v>566603.19699999993</v>
      </c>
      <c r="DR28" s="27">
        <v>15005623.277000001</v>
      </c>
      <c r="DS28" s="27">
        <v>668943.07199999993</v>
      </c>
      <c r="DT28" s="27">
        <v>15520941</v>
      </c>
      <c r="DU28" s="7" t="str">
        <f t="shared" si="21"/>
        <v/>
      </c>
      <c r="DW28" t="str">
        <f t="shared" si="22"/>
        <v/>
      </c>
      <c r="EC28" s="7" t="str">
        <f t="shared" si="33"/>
        <v/>
      </c>
      <c r="EE28">
        <f t="shared" si="23"/>
        <v>18</v>
      </c>
      <c r="EF28" s="33" t="s">
        <v>130</v>
      </c>
      <c r="EG28" s="27">
        <v>4926255.8689999999</v>
      </c>
      <c r="EH28" s="27">
        <v>518352832.28700006</v>
      </c>
      <c r="EI28" s="27">
        <v>4443610.9480000027</v>
      </c>
      <c r="EJ28" s="27">
        <v>478806678.94799995</v>
      </c>
      <c r="EK28" s="7">
        <f t="shared" si="34"/>
        <v>518352832.28700006</v>
      </c>
      <c r="EM28" t="str">
        <f t="shared" si="24"/>
        <v/>
      </c>
      <c r="ES28" s="27" t="str">
        <f t="shared" si="25"/>
        <v/>
      </c>
      <c r="EU28" s="27">
        <f t="shared" si="26"/>
        <v>19</v>
      </c>
      <c r="EV28" s="33" t="s">
        <v>182</v>
      </c>
      <c r="EW28" s="27">
        <v>22203586.381000001</v>
      </c>
      <c r="EX28" s="27">
        <v>699161168.47799993</v>
      </c>
      <c r="EY28" s="27">
        <v>21753258.025000002</v>
      </c>
      <c r="EZ28" s="27">
        <v>720358427.23399997</v>
      </c>
      <c r="FA28" s="7">
        <f t="shared" si="27"/>
        <v>699161168.47799993</v>
      </c>
    </row>
    <row r="29" spans="5:163" ht="15.75" x14ac:dyDescent="0.25">
      <c r="E29">
        <f t="shared" si="0"/>
        <v>20</v>
      </c>
      <c r="F29" s="33" t="s">
        <v>19</v>
      </c>
      <c r="G29" s="27">
        <v>217816.18900000004</v>
      </c>
      <c r="H29" s="27">
        <v>66382968.419999987</v>
      </c>
      <c r="I29" s="27">
        <v>235362.90799999997</v>
      </c>
      <c r="J29" s="27">
        <v>63752367.265999995</v>
      </c>
      <c r="K29" s="7">
        <f t="shared" si="28"/>
        <v>66382968.419999987</v>
      </c>
      <c r="M29">
        <f t="shared" si="29"/>
        <v>20</v>
      </c>
      <c r="N29" s="33" t="s">
        <v>275</v>
      </c>
      <c r="O29" s="27">
        <v>589879.31400000001</v>
      </c>
      <c r="P29" s="27">
        <v>74590559.481999993</v>
      </c>
      <c r="Q29" s="27">
        <v>670617.353</v>
      </c>
      <c r="R29" s="27">
        <v>37025216.828000009</v>
      </c>
      <c r="S29" s="7">
        <f t="shared" si="1"/>
        <v>74590559.481999993</v>
      </c>
      <c r="U29" t="str">
        <f t="shared" si="2"/>
        <v/>
      </c>
      <c r="AA29" s="27" t="str">
        <f t="shared" si="3"/>
        <v/>
      </c>
      <c r="AC29" t="str">
        <f t="shared" si="4"/>
        <v/>
      </c>
      <c r="AI29" s="7" t="str">
        <f t="shared" si="30"/>
        <v/>
      </c>
      <c r="AK29">
        <f t="shared" si="5"/>
        <v>19</v>
      </c>
      <c r="AL29" s="33" t="s">
        <v>282</v>
      </c>
      <c r="AM29" s="27">
        <v>182260</v>
      </c>
      <c r="AN29" s="27">
        <v>1906168</v>
      </c>
      <c r="AO29" s="27">
        <v>360286</v>
      </c>
      <c r="AP29" s="27">
        <v>2908917</v>
      </c>
      <c r="AQ29" s="7">
        <f t="shared" si="6"/>
        <v>1906168</v>
      </c>
      <c r="AS29" t="str">
        <f t="shared" si="7"/>
        <v/>
      </c>
      <c r="AY29" s="7" t="str">
        <f t="shared" si="8"/>
        <v/>
      </c>
      <c r="BA29">
        <f t="shared" si="9"/>
        <v>20</v>
      </c>
      <c r="BB29" s="33" t="s">
        <v>125</v>
      </c>
      <c r="BC29" s="27">
        <v>6518292.9190000016</v>
      </c>
      <c r="BD29" s="27">
        <v>74693784.956</v>
      </c>
      <c r="BE29" s="27">
        <v>6271604.1459999979</v>
      </c>
      <c r="BF29" s="27">
        <v>66579449.987999991</v>
      </c>
      <c r="BG29" s="7">
        <f t="shared" si="10"/>
        <v>74693784.956</v>
      </c>
      <c r="BI29" t="str">
        <f t="shared" si="11"/>
        <v/>
      </c>
      <c r="BO29" s="27" t="str">
        <f t="shared" si="12"/>
        <v/>
      </c>
      <c r="BQ29" s="27">
        <f t="shared" si="13"/>
        <v>20</v>
      </c>
      <c r="BR29" s="33" t="s">
        <v>98</v>
      </c>
      <c r="BS29" s="27">
        <v>293881.10899999994</v>
      </c>
      <c r="BT29" s="27">
        <v>66247697.025999993</v>
      </c>
      <c r="BU29" s="27">
        <v>313361.33299999993</v>
      </c>
      <c r="BV29" s="27">
        <v>62511260.258000001</v>
      </c>
      <c r="BW29" s="27">
        <f t="shared" si="14"/>
        <v>66247697.025999993</v>
      </c>
      <c r="CH29" s="27">
        <f t="shared" si="15"/>
        <v>20</v>
      </c>
      <c r="CI29" s="33" t="s">
        <v>141</v>
      </c>
      <c r="CJ29" s="27">
        <v>6630490.6799999997</v>
      </c>
      <c r="CK29" s="27">
        <v>373113739.53600001</v>
      </c>
      <c r="CL29" s="27">
        <v>4139514.0209999997</v>
      </c>
      <c r="CM29" s="27">
        <v>273525623.56099999</v>
      </c>
      <c r="CN29" s="7">
        <f t="shared" si="16"/>
        <v>373113739.53600001</v>
      </c>
      <c r="CQ29">
        <f t="shared" si="31"/>
        <v>20</v>
      </c>
      <c r="CR29" s="33" t="s">
        <v>83</v>
      </c>
      <c r="CS29" s="27">
        <v>27352545.832000006</v>
      </c>
      <c r="CT29" s="27">
        <v>616235852.83599997</v>
      </c>
      <c r="CU29" s="27">
        <v>28197808.710000027</v>
      </c>
      <c r="CV29" s="27">
        <v>632841585.6129998</v>
      </c>
      <c r="CW29" s="7">
        <f t="shared" si="35"/>
        <v>616235852.83599997</v>
      </c>
      <c r="CY29" t="str">
        <f t="shared" si="17"/>
        <v/>
      </c>
      <c r="DE29" s="7" t="str">
        <f t="shared" si="18"/>
        <v/>
      </c>
      <c r="DG29" t="str">
        <f t="shared" si="19"/>
        <v/>
      </c>
      <c r="DM29" s="7" t="str">
        <f t="shared" si="32"/>
        <v/>
      </c>
      <c r="DO29">
        <f t="shared" si="20"/>
        <v>19</v>
      </c>
      <c r="DP29" s="33" t="s">
        <v>45</v>
      </c>
      <c r="DQ29" s="27">
        <v>300690.53999999998</v>
      </c>
      <c r="DR29" s="27">
        <v>12885233.334000001</v>
      </c>
      <c r="DS29" s="27">
        <v>217832.62500000003</v>
      </c>
      <c r="DT29" s="27">
        <v>7076815.2079999996</v>
      </c>
      <c r="DU29" s="7">
        <f t="shared" si="21"/>
        <v>12885233.334000001</v>
      </c>
      <c r="DW29" t="str">
        <f t="shared" si="22"/>
        <v/>
      </c>
      <c r="EC29" s="7" t="str">
        <f t="shared" si="33"/>
        <v/>
      </c>
      <c r="EE29">
        <f t="shared" si="23"/>
        <v>19</v>
      </c>
      <c r="EF29" s="33" t="s">
        <v>132</v>
      </c>
      <c r="EG29" s="27">
        <v>27495927.029000003</v>
      </c>
      <c r="EH29" s="27">
        <v>481896367.03899997</v>
      </c>
      <c r="EI29" s="27">
        <v>24319925.319999997</v>
      </c>
      <c r="EJ29" s="27">
        <v>416135511.78999978</v>
      </c>
      <c r="EK29" s="7">
        <f t="shared" si="34"/>
        <v>481896367.03899997</v>
      </c>
      <c r="EM29" t="str">
        <f t="shared" si="24"/>
        <v/>
      </c>
      <c r="ES29" s="27" t="str">
        <f t="shared" si="25"/>
        <v/>
      </c>
      <c r="EU29" s="27">
        <f t="shared" si="26"/>
        <v>20</v>
      </c>
      <c r="EV29" s="33" t="s">
        <v>175</v>
      </c>
      <c r="EW29" s="27">
        <v>780096.95000000007</v>
      </c>
      <c r="EX29" s="27">
        <v>696918958.38600016</v>
      </c>
      <c r="EY29" s="27">
        <v>744724.52599999972</v>
      </c>
      <c r="EZ29" s="27">
        <v>783760437.9630003</v>
      </c>
      <c r="FA29" s="7">
        <f t="shared" si="27"/>
        <v>696918958.38600016</v>
      </c>
    </row>
    <row r="30" spans="5:163" ht="15.75" x14ac:dyDescent="0.25">
      <c r="E30">
        <f t="shared" si="0"/>
        <v>21</v>
      </c>
      <c r="F30" s="33" t="s">
        <v>23</v>
      </c>
      <c r="G30" s="27">
        <v>3122359.2149999999</v>
      </c>
      <c r="H30" s="27">
        <v>64392226.22299999</v>
      </c>
      <c r="I30" s="27">
        <v>2949789.0589999999</v>
      </c>
      <c r="J30" s="27">
        <v>60664528.604000002</v>
      </c>
      <c r="K30" s="7">
        <f t="shared" si="28"/>
        <v>64392226.22299999</v>
      </c>
      <c r="M30">
        <f t="shared" si="29"/>
        <v>21</v>
      </c>
      <c r="N30" s="33" t="s">
        <v>82</v>
      </c>
      <c r="O30" s="27">
        <v>244603.948</v>
      </c>
      <c r="P30" s="27">
        <v>74483065.945999995</v>
      </c>
      <c r="Q30" s="27">
        <v>227636.08699999997</v>
      </c>
      <c r="R30" s="27">
        <v>73056086.013999999</v>
      </c>
      <c r="S30" s="7">
        <f t="shared" si="1"/>
        <v>74483065.945999995</v>
      </c>
      <c r="U30" t="str">
        <f t="shared" si="2"/>
        <v/>
      </c>
      <c r="AA30" s="27" t="str">
        <f t="shared" si="3"/>
        <v/>
      </c>
      <c r="AC30" t="str">
        <f t="shared" si="4"/>
        <v/>
      </c>
      <c r="AI30" s="7" t="str">
        <f t="shared" si="30"/>
        <v/>
      </c>
      <c r="AK30">
        <f t="shared" si="5"/>
        <v>20</v>
      </c>
      <c r="AL30" s="33" t="s">
        <v>156</v>
      </c>
      <c r="AM30" s="27">
        <v>4035.116</v>
      </c>
      <c r="AN30" s="27">
        <v>1421522.4889999998</v>
      </c>
      <c r="AO30" s="27">
        <v>7873.5119999999988</v>
      </c>
      <c r="AP30" s="27">
        <v>576078.44999999995</v>
      </c>
      <c r="AQ30" s="7">
        <f t="shared" si="6"/>
        <v>1421522.4889999998</v>
      </c>
      <c r="AS30" t="str">
        <f t="shared" si="7"/>
        <v/>
      </c>
      <c r="AY30" s="7" t="str">
        <f t="shared" si="8"/>
        <v/>
      </c>
      <c r="BA30">
        <f t="shared" si="9"/>
        <v>21</v>
      </c>
      <c r="BB30" s="33" t="s">
        <v>311</v>
      </c>
      <c r="BC30" s="27">
        <v>1419359.068</v>
      </c>
      <c r="BD30" s="27">
        <v>74329692.736000016</v>
      </c>
      <c r="BE30" s="27">
        <v>1234368.7899999996</v>
      </c>
      <c r="BF30" s="27">
        <v>57919179.120999984</v>
      </c>
      <c r="BG30" s="7">
        <f t="shared" si="10"/>
        <v>74329692.736000016</v>
      </c>
      <c r="BI30" t="str">
        <f t="shared" si="11"/>
        <v/>
      </c>
      <c r="BO30" s="27" t="str">
        <f t="shared" si="12"/>
        <v/>
      </c>
      <c r="BQ30" s="27">
        <f t="shared" si="13"/>
        <v>21</v>
      </c>
      <c r="BR30" s="33" t="s">
        <v>100</v>
      </c>
      <c r="BS30" s="27">
        <v>1791289.3589999999</v>
      </c>
      <c r="BT30" s="27">
        <v>53655567.556000002</v>
      </c>
      <c r="BU30" s="27">
        <v>1829507.6100000003</v>
      </c>
      <c r="BV30" s="27">
        <v>50280285.074000001</v>
      </c>
      <c r="BW30" s="27">
        <f t="shared" si="14"/>
        <v>53655567.556000002</v>
      </c>
      <c r="CH30" s="27">
        <f t="shared" si="15"/>
        <v>21</v>
      </c>
      <c r="CI30" s="33" t="s">
        <v>22</v>
      </c>
      <c r="CJ30" s="27">
        <v>9489500.5099999998</v>
      </c>
      <c r="CK30" s="27">
        <v>298102999.46099997</v>
      </c>
      <c r="CL30" s="27">
        <v>12363967.017000003</v>
      </c>
      <c r="CM30" s="27">
        <v>398437734.73000002</v>
      </c>
      <c r="CN30" s="7">
        <f t="shared" si="16"/>
        <v>298102999.46099997</v>
      </c>
      <c r="CQ30">
        <f t="shared" si="31"/>
        <v>21</v>
      </c>
      <c r="CR30" s="33" t="s">
        <v>64</v>
      </c>
      <c r="CS30" s="27">
        <v>6237614.0940000014</v>
      </c>
      <c r="CT30" s="27">
        <v>605604240.449</v>
      </c>
      <c r="CU30" s="27">
        <v>5361019.8159999987</v>
      </c>
      <c r="CV30" s="27">
        <v>549007951.6359998</v>
      </c>
      <c r="CW30" s="7">
        <f t="shared" si="35"/>
        <v>605604240.449</v>
      </c>
      <c r="CY30" t="str">
        <f t="shared" si="17"/>
        <v/>
      </c>
      <c r="DE30" s="7" t="str">
        <f t="shared" si="18"/>
        <v/>
      </c>
      <c r="DG30" t="str">
        <f t="shared" si="19"/>
        <v/>
      </c>
      <c r="DM30" s="7" t="str">
        <f t="shared" si="32"/>
        <v/>
      </c>
      <c r="DO30">
        <f t="shared" si="20"/>
        <v>20</v>
      </c>
      <c r="DP30" s="33" t="s">
        <v>155</v>
      </c>
      <c r="DQ30" s="27">
        <v>269242.91399999999</v>
      </c>
      <c r="DR30" s="27">
        <v>7255797.9899999993</v>
      </c>
      <c r="DS30" s="27">
        <v>406390.13400000002</v>
      </c>
      <c r="DT30" s="27">
        <v>8922928.9299999997</v>
      </c>
      <c r="DU30" s="7">
        <f t="shared" si="21"/>
        <v>7255797.9899999993</v>
      </c>
      <c r="DW30" t="str">
        <f t="shared" si="22"/>
        <v/>
      </c>
      <c r="EC30" s="7" t="str">
        <f t="shared" si="33"/>
        <v/>
      </c>
      <c r="EE30">
        <f t="shared" si="23"/>
        <v>20</v>
      </c>
      <c r="EF30" s="33" t="s">
        <v>294</v>
      </c>
      <c r="EG30" s="27">
        <v>5496828.1849999996</v>
      </c>
      <c r="EH30" s="27">
        <v>451043319.16599971</v>
      </c>
      <c r="EI30" s="27">
        <v>5753973.6300000018</v>
      </c>
      <c r="EJ30" s="27">
        <v>469157687.08500028</v>
      </c>
      <c r="EK30" s="7">
        <f t="shared" si="34"/>
        <v>451043319.16599971</v>
      </c>
      <c r="EM30" t="str">
        <f t="shared" si="24"/>
        <v/>
      </c>
      <c r="ES30" s="27" t="str">
        <f t="shared" si="25"/>
        <v/>
      </c>
      <c r="EU30" s="27">
        <f t="shared" si="26"/>
        <v>21</v>
      </c>
      <c r="EV30" s="33" t="s">
        <v>107</v>
      </c>
      <c r="EW30" s="27">
        <v>6296077.0160000026</v>
      </c>
      <c r="EX30" s="27">
        <v>629076346.23999965</v>
      </c>
      <c r="EY30" s="27">
        <v>5498259.6139999982</v>
      </c>
      <c r="EZ30" s="27">
        <v>493708187.6139999</v>
      </c>
      <c r="FA30" s="7">
        <f t="shared" si="27"/>
        <v>629076346.23999965</v>
      </c>
    </row>
    <row r="31" spans="5:163" ht="15.75" x14ac:dyDescent="0.25">
      <c r="E31">
        <f t="shared" si="0"/>
        <v>22</v>
      </c>
      <c r="F31" s="33" t="s">
        <v>234</v>
      </c>
      <c r="G31" s="27">
        <v>8034523.7750000022</v>
      </c>
      <c r="H31" s="27">
        <v>64178412.220000006</v>
      </c>
      <c r="I31" s="27">
        <v>11875178.699999999</v>
      </c>
      <c r="J31" s="27">
        <v>72982181.049999997</v>
      </c>
      <c r="K31" s="7">
        <f t="shared" si="28"/>
        <v>64178412.220000006</v>
      </c>
      <c r="M31">
        <f t="shared" si="29"/>
        <v>22</v>
      </c>
      <c r="N31" s="33" t="s">
        <v>78</v>
      </c>
      <c r="O31" s="27">
        <v>5313772.671000001</v>
      </c>
      <c r="P31" s="27">
        <v>67601169.540000007</v>
      </c>
      <c r="Q31" s="27">
        <v>6634151.3100000015</v>
      </c>
      <c r="R31" s="27">
        <v>89162784.25</v>
      </c>
      <c r="S31" s="7">
        <f t="shared" si="1"/>
        <v>67601169.540000007</v>
      </c>
      <c r="U31" t="str">
        <f t="shared" si="2"/>
        <v/>
      </c>
      <c r="AA31" s="27" t="str">
        <f t="shared" si="3"/>
        <v/>
      </c>
      <c r="AC31" t="str">
        <f t="shared" si="4"/>
        <v/>
      </c>
      <c r="AI31" s="7" t="str">
        <f t="shared" si="30"/>
        <v/>
      </c>
      <c r="AK31">
        <f t="shared" si="5"/>
        <v>21</v>
      </c>
      <c r="AL31" s="33" t="s">
        <v>280</v>
      </c>
      <c r="AM31" s="27">
        <v>145546.5</v>
      </c>
      <c r="AN31" s="27">
        <v>1224221.95</v>
      </c>
      <c r="AO31" s="27">
        <v>142940</v>
      </c>
      <c r="AP31" s="27">
        <v>537265</v>
      </c>
      <c r="AQ31" s="7">
        <f t="shared" si="6"/>
        <v>1224221.95</v>
      </c>
      <c r="AS31" t="str">
        <f t="shared" si="7"/>
        <v/>
      </c>
      <c r="AY31" s="7" t="str">
        <f t="shared" si="8"/>
        <v/>
      </c>
      <c r="BA31">
        <f t="shared" si="9"/>
        <v>22</v>
      </c>
      <c r="BB31" s="33" t="s">
        <v>130</v>
      </c>
      <c r="BC31" s="27">
        <v>198390.08500000005</v>
      </c>
      <c r="BD31" s="27">
        <v>64338587.406999998</v>
      </c>
      <c r="BE31" s="27">
        <v>137256.35400000005</v>
      </c>
      <c r="BF31" s="27">
        <v>50807713.076999992</v>
      </c>
      <c r="BG31" s="7">
        <f t="shared" si="10"/>
        <v>64338587.406999998</v>
      </c>
      <c r="BI31" t="str">
        <f t="shared" si="11"/>
        <v/>
      </c>
      <c r="BO31" s="27" t="str">
        <f t="shared" si="12"/>
        <v/>
      </c>
      <c r="BQ31" s="27">
        <f t="shared" si="13"/>
        <v>22</v>
      </c>
      <c r="BR31" s="33" t="s">
        <v>111</v>
      </c>
      <c r="BS31" s="27">
        <v>163342.851</v>
      </c>
      <c r="BT31" s="27">
        <v>33313799</v>
      </c>
      <c r="BU31" s="27">
        <v>159949.15700000001</v>
      </c>
      <c r="BV31" s="27">
        <v>31209100.079999998</v>
      </c>
      <c r="BW31" s="27">
        <f t="shared" si="14"/>
        <v>33313799</v>
      </c>
      <c r="CH31" s="27">
        <f t="shared" si="15"/>
        <v>22</v>
      </c>
      <c r="CI31" s="33" t="s">
        <v>28</v>
      </c>
      <c r="CJ31" s="27">
        <v>15587915.998000002</v>
      </c>
      <c r="CK31" s="27">
        <v>285751304.13599998</v>
      </c>
      <c r="CL31" s="27">
        <v>7403223.1359999981</v>
      </c>
      <c r="CM31" s="27">
        <v>204564699.53900003</v>
      </c>
      <c r="CN31" s="7">
        <f t="shared" si="16"/>
        <v>285751304.13599998</v>
      </c>
      <c r="CQ31">
        <f t="shared" si="31"/>
        <v>22</v>
      </c>
      <c r="CR31" s="33" t="s">
        <v>193</v>
      </c>
      <c r="CS31" s="27">
        <v>131002594.92</v>
      </c>
      <c r="CT31" s="27">
        <v>601538243.84500003</v>
      </c>
      <c r="CU31" s="27">
        <v>264533198</v>
      </c>
      <c r="CV31" s="27">
        <v>1338676454.46</v>
      </c>
      <c r="CW31" s="7">
        <f t="shared" si="35"/>
        <v>601538243.84500003</v>
      </c>
      <c r="CY31" t="str">
        <f t="shared" si="17"/>
        <v/>
      </c>
      <c r="DE31" s="7" t="str">
        <f t="shared" si="18"/>
        <v/>
      </c>
      <c r="DG31" t="str">
        <f t="shared" si="19"/>
        <v/>
      </c>
      <c r="DM31" s="7" t="str">
        <f t="shared" si="32"/>
        <v/>
      </c>
      <c r="DO31">
        <f t="shared" si="20"/>
        <v>21</v>
      </c>
      <c r="DP31" s="33" t="s">
        <v>282</v>
      </c>
      <c r="DQ31" s="27">
        <v>63212.06</v>
      </c>
      <c r="DR31" s="27">
        <v>2070678.192</v>
      </c>
      <c r="DS31" s="27">
        <v>19418.009999999998</v>
      </c>
      <c r="DT31" s="27">
        <v>973407.09899999993</v>
      </c>
      <c r="DU31" s="7">
        <f t="shared" si="21"/>
        <v>2070678.192</v>
      </c>
      <c r="DW31" t="str">
        <f t="shared" si="22"/>
        <v/>
      </c>
      <c r="EC31" s="7" t="str">
        <f t="shared" si="33"/>
        <v/>
      </c>
      <c r="EE31">
        <f t="shared" si="23"/>
        <v>21</v>
      </c>
      <c r="EF31" s="33" t="s">
        <v>120</v>
      </c>
      <c r="EG31" s="27">
        <v>2287726.7079999992</v>
      </c>
      <c r="EH31" s="27">
        <v>443960540.74599999</v>
      </c>
      <c r="EI31" s="27">
        <v>2461782.8769999999</v>
      </c>
      <c r="EJ31" s="27">
        <v>454231003.65899992</v>
      </c>
      <c r="EK31" s="7">
        <f t="shared" si="34"/>
        <v>443960540.74599999</v>
      </c>
      <c r="EM31" t="str">
        <f t="shared" si="24"/>
        <v/>
      </c>
      <c r="ES31" s="27" t="str">
        <f t="shared" si="25"/>
        <v/>
      </c>
      <c r="EU31" s="27">
        <f t="shared" si="26"/>
        <v>22</v>
      </c>
      <c r="EV31" s="33" t="s">
        <v>203</v>
      </c>
      <c r="EW31" s="27">
        <v>3337060.7689999999</v>
      </c>
      <c r="EX31" s="27">
        <v>597366857.7750001</v>
      </c>
      <c r="EY31" s="27">
        <v>1659377.56</v>
      </c>
      <c r="EZ31" s="27">
        <v>315161347.23800004</v>
      </c>
      <c r="FA31" s="7">
        <f t="shared" si="27"/>
        <v>597366857.7750001</v>
      </c>
    </row>
    <row r="32" spans="5:163" ht="15.75" x14ac:dyDescent="0.25">
      <c r="E32">
        <f t="shared" si="0"/>
        <v>23</v>
      </c>
      <c r="F32" s="33" t="s">
        <v>25</v>
      </c>
      <c r="G32" s="27">
        <v>1094547.5819999999</v>
      </c>
      <c r="H32" s="27">
        <v>49770019.752999999</v>
      </c>
      <c r="I32" s="27">
        <v>1936181.5379999997</v>
      </c>
      <c r="J32" s="27">
        <v>97867747.723000005</v>
      </c>
      <c r="K32" s="7">
        <f t="shared" si="28"/>
        <v>49770019.752999999</v>
      </c>
      <c r="M32">
        <f t="shared" si="29"/>
        <v>23</v>
      </c>
      <c r="N32" s="33" t="s">
        <v>70</v>
      </c>
      <c r="O32" s="27">
        <v>151505958</v>
      </c>
      <c r="P32" s="27">
        <v>62287471</v>
      </c>
      <c r="Q32" s="27">
        <v>326414234</v>
      </c>
      <c r="R32" s="27">
        <v>129657276</v>
      </c>
      <c r="S32" s="7">
        <f t="shared" si="1"/>
        <v>62287471</v>
      </c>
      <c r="U32" t="str">
        <f t="shared" si="2"/>
        <v/>
      </c>
      <c r="AA32" s="27" t="str">
        <f t="shared" si="3"/>
        <v/>
      </c>
      <c r="AC32" t="str">
        <f t="shared" si="4"/>
        <v/>
      </c>
      <c r="AI32" s="7" t="str">
        <f t="shared" si="30"/>
        <v/>
      </c>
      <c r="AK32">
        <f t="shared" si="5"/>
        <v>22</v>
      </c>
      <c r="AL32" s="33" t="s">
        <v>158</v>
      </c>
      <c r="AM32" s="27">
        <v>48000</v>
      </c>
      <c r="AN32" s="27">
        <v>1082041</v>
      </c>
      <c r="AO32" s="27"/>
      <c r="AP32" s="27"/>
      <c r="AQ32" s="7">
        <f t="shared" si="6"/>
        <v>1082041</v>
      </c>
      <c r="AS32" t="str">
        <f t="shared" si="7"/>
        <v/>
      </c>
      <c r="AY32" s="7" t="str">
        <f t="shared" si="8"/>
        <v/>
      </c>
      <c r="BA32" t="str">
        <f t="shared" si="9"/>
        <v/>
      </c>
      <c r="BB32" s="33" t="s">
        <v>137</v>
      </c>
      <c r="BC32" s="27">
        <v>711748.28799999855</v>
      </c>
      <c r="BD32" s="27">
        <v>55425975.967000119</v>
      </c>
      <c r="BE32" s="27">
        <v>1058371.0540000005</v>
      </c>
      <c r="BF32" s="27">
        <v>57011495.938999906</v>
      </c>
      <c r="BG32" s="7" t="str">
        <f t="shared" si="10"/>
        <v/>
      </c>
      <c r="BI32" t="str">
        <f t="shared" si="11"/>
        <v/>
      </c>
      <c r="BO32" s="27" t="str">
        <f t="shared" si="12"/>
        <v/>
      </c>
      <c r="BQ32" s="27">
        <f t="shared" si="13"/>
        <v>23</v>
      </c>
      <c r="BR32" s="33" t="s">
        <v>349</v>
      </c>
      <c r="BS32" s="27">
        <v>555614.78</v>
      </c>
      <c r="BT32" s="27">
        <v>31850653.946000006</v>
      </c>
      <c r="BU32" s="27">
        <v>75452.885000000009</v>
      </c>
      <c r="BV32" s="27">
        <v>10107964.486000001</v>
      </c>
      <c r="BW32" s="27">
        <f t="shared" si="14"/>
        <v>31850653.946000006</v>
      </c>
      <c r="CH32" s="27">
        <f t="shared" si="15"/>
        <v>23</v>
      </c>
      <c r="CI32" s="33" t="s">
        <v>10</v>
      </c>
      <c r="CJ32" s="27">
        <v>13523575.458000001</v>
      </c>
      <c r="CK32" s="27">
        <v>274627510.39999998</v>
      </c>
      <c r="CL32" s="27">
        <v>8511368.9210000001</v>
      </c>
      <c r="CM32" s="27">
        <v>192458619.22000003</v>
      </c>
      <c r="CN32" s="7">
        <f t="shared" si="16"/>
        <v>274627510.39999998</v>
      </c>
      <c r="CQ32">
        <f t="shared" si="31"/>
        <v>23</v>
      </c>
      <c r="CR32" s="33" t="s">
        <v>164</v>
      </c>
      <c r="CS32" s="27">
        <v>6652041.2699999996</v>
      </c>
      <c r="CT32" s="27">
        <v>564827597.33299994</v>
      </c>
      <c r="CU32" s="27">
        <v>8265591.3040000014</v>
      </c>
      <c r="CV32" s="27">
        <v>632297010.35800004</v>
      </c>
      <c r="CW32" s="7">
        <f t="shared" si="35"/>
        <v>564827597.33299994</v>
      </c>
      <c r="CY32" t="str">
        <f t="shared" si="17"/>
        <v/>
      </c>
      <c r="DE32" s="7" t="str">
        <f t="shared" si="18"/>
        <v/>
      </c>
      <c r="DG32" t="str">
        <f t="shared" si="19"/>
        <v/>
      </c>
      <c r="DM32" s="7" t="str">
        <f t="shared" si="32"/>
        <v/>
      </c>
      <c r="DO32">
        <f t="shared" si="20"/>
        <v>22</v>
      </c>
      <c r="DP32" s="33" t="s">
        <v>43</v>
      </c>
      <c r="DQ32" s="27">
        <v>14038.3</v>
      </c>
      <c r="DR32" s="27">
        <v>2070434</v>
      </c>
      <c r="DS32" s="27">
        <v>29474.235000000001</v>
      </c>
      <c r="DT32" s="27">
        <v>4043405</v>
      </c>
      <c r="DU32" s="7">
        <f t="shared" si="21"/>
        <v>2070434</v>
      </c>
      <c r="DW32" t="str">
        <f t="shared" si="22"/>
        <v/>
      </c>
      <c r="EC32" s="7" t="str">
        <f t="shared" si="33"/>
        <v/>
      </c>
      <c r="EE32">
        <f t="shared" si="23"/>
        <v>22</v>
      </c>
      <c r="EF32" s="33" t="s">
        <v>320</v>
      </c>
      <c r="EG32" s="27">
        <v>2707830.4170000004</v>
      </c>
      <c r="EH32" s="27">
        <v>439758459.33900023</v>
      </c>
      <c r="EI32" s="27">
        <v>2822795.9120000009</v>
      </c>
      <c r="EJ32" s="27">
        <v>476820187.67299992</v>
      </c>
      <c r="EK32" s="7">
        <f t="shared" si="34"/>
        <v>439758459.33900023</v>
      </c>
      <c r="EM32" t="str">
        <f t="shared" si="24"/>
        <v/>
      </c>
      <c r="ES32" s="27" t="str">
        <f t="shared" si="25"/>
        <v/>
      </c>
      <c r="EU32" s="27">
        <f t="shared" si="26"/>
        <v>23</v>
      </c>
      <c r="EV32" s="33" t="s">
        <v>95</v>
      </c>
      <c r="EW32" s="27">
        <v>6528505.5829999987</v>
      </c>
      <c r="EX32" s="27">
        <v>589582554.57600021</v>
      </c>
      <c r="EY32" s="27">
        <v>7578278.2439999999</v>
      </c>
      <c r="EZ32" s="27">
        <v>674822408.09799981</v>
      </c>
      <c r="FA32" s="7">
        <f t="shared" si="27"/>
        <v>589582554.57600021</v>
      </c>
    </row>
    <row r="33" spans="5:163" ht="15.75" x14ac:dyDescent="0.25">
      <c r="E33">
        <f t="shared" si="0"/>
        <v>24</v>
      </c>
      <c r="F33" s="33" t="s">
        <v>232</v>
      </c>
      <c r="G33" s="27">
        <v>3343643</v>
      </c>
      <c r="H33" s="27">
        <v>47220192.465999991</v>
      </c>
      <c r="I33" s="27">
        <v>4841467.4499999993</v>
      </c>
      <c r="J33" s="27">
        <v>68568149.72299999</v>
      </c>
      <c r="K33" s="7">
        <f t="shared" si="28"/>
        <v>47220192.465999991</v>
      </c>
      <c r="M33">
        <f t="shared" si="29"/>
        <v>24</v>
      </c>
      <c r="N33" s="33" t="s">
        <v>79</v>
      </c>
      <c r="O33" s="27">
        <v>936721.69400000013</v>
      </c>
      <c r="P33" s="27">
        <v>49533816.545000009</v>
      </c>
      <c r="Q33" s="27">
        <v>1322473.8539999998</v>
      </c>
      <c r="R33" s="27">
        <v>149874985.62000003</v>
      </c>
      <c r="S33" s="7">
        <f t="shared" si="1"/>
        <v>49533816.545000009</v>
      </c>
      <c r="U33" t="str">
        <f t="shared" si="2"/>
        <v/>
      </c>
      <c r="AA33" s="27" t="str">
        <f t="shared" si="3"/>
        <v/>
      </c>
      <c r="AC33" t="str">
        <f t="shared" si="4"/>
        <v/>
      </c>
      <c r="AI33" s="7" t="str">
        <f t="shared" si="30"/>
        <v/>
      </c>
      <c r="AK33">
        <f t="shared" si="5"/>
        <v>23</v>
      </c>
      <c r="AL33" s="33" t="s">
        <v>153</v>
      </c>
      <c r="AM33" s="27">
        <v>29812</v>
      </c>
      <c r="AN33" s="27">
        <v>1036135</v>
      </c>
      <c r="AO33" s="27">
        <v>34134</v>
      </c>
      <c r="AP33" s="27">
        <v>60230</v>
      </c>
      <c r="AQ33" s="7">
        <f t="shared" si="6"/>
        <v>1036135</v>
      </c>
      <c r="AS33" t="str">
        <f t="shared" si="7"/>
        <v/>
      </c>
      <c r="AY33" s="7" t="str">
        <f t="shared" si="8"/>
        <v/>
      </c>
      <c r="BA33">
        <f t="shared" si="9"/>
        <v>23</v>
      </c>
      <c r="BB33" s="33" t="s">
        <v>132</v>
      </c>
      <c r="BC33" s="27">
        <v>2925310.9019999993</v>
      </c>
      <c r="BD33" s="27">
        <v>52179739.283999994</v>
      </c>
      <c r="BE33" s="27">
        <v>1129235.5960000004</v>
      </c>
      <c r="BF33" s="27">
        <v>26377330.405999999</v>
      </c>
      <c r="BG33" s="7">
        <f t="shared" si="10"/>
        <v>52179739.283999994</v>
      </c>
      <c r="BI33" t="str">
        <f t="shared" si="11"/>
        <v/>
      </c>
      <c r="BO33" s="27" t="str">
        <f t="shared" si="12"/>
        <v/>
      </c>
      <c r="BQ33" s="27">
        <f t="shared" si="13"/>
        <v>24</v>
      </c>
      <c r="BR33" s="33" t="s">
        <v>108</v>
      </c>
      <c r="BS33" s="27">
        <v>245361.163</v>
      </c>
      <c r="BT33" s="27">
        <v>30962475.627</v>
      </c>
      <c r="BU33" s="27">
        <v>205905.82699999999</v>
      </c>
      <c r="BV33" s="27">
        <v>19612068.002000004</v>
      </c>
      <c r="BW33" s="27">
        <f t="shared" si="14"/>
        <v>30962475.627</v>
      </c>
      <c r="CD33" s="28"/>
      <c r="CE33" s="35"/>
      <c r="CF33" s="28"/>
      <c r="CG33" s="28"/>
      <c r="CH33" s="36">
        <f t="shared" si="15"/>
        <v>24</v>
      </c>
      <c r="CI33" s="33" t="s">
        <v>15</v>
      </c>
      <c r="CJ33" s="27">
        <v>16164321.380000003</v>
      </c>
      <c r="CK33" s="27">
        <v>257224989.99699995</v>
      </c>
      <c r="CL33" s="27">
        <v>14485938.740999997</v>
      </c>
      <c r="CM33" s="27">
        <v>241324310.67199996</v>
      </c>
      <c r="CN33" s="32">
        <f t="shared" si="16"/>
        <v>257224989.99699995</v>
      </c>
      <c r="CO33" s="28"/>
      <c r="CP33" s="28"/>
      <c r="CQ33" s="28">
        <f t="shared" si="31"/>
        <v>24</v>
      </c>
      <c r="CR33" s="33" t="s">
        <v>239</v>
      </c>
      <c r="CS33" s="27">
        <v>3218004.4290000005</v>
      </c>
      <c r="CT33" s="27">
        <v>520827988.8089999</v>
      </c>
      <c r="CU33" s="27">
        <v>2622549.6219999986</v>
      </c>
      <c r="CV33" s="27">
        <v>353898226.63300014</v>
      </c>
      <c r="CW33" s="32">
        <f t="shared" si="35"/>
        <v>520827988.8089999</v>
      </c>
      <c r="CX33" s="28"/>
      <c r="CY33" s="28" t="str">
        <f t="shared" si="17"/>
        <v/>
      </c>
      <c r="DE33" s="32" t="str">
        <f t="shared" si="18"/>
        <v/>
      </c>
      <c r="DF33" s="28"/>
      <c r="DG33" s="28" t="str">
        <f t="shared" si="19"/>
        <v/>
      </c>
      <c r="DH33" s="28"/>
      <c r="DI33" s="28"/>
      <c r="DJ33" s="28"/>
      <c r="DK33" s="28"/>
      <c r="DL33" s="28"/>
      <c r="DM33" s="32" t="str">
        <f t="shared" si="32"/>
        <v/>
      </c>
      <c r="DN33" s="28"/>
      <c r="DO33" s="28">
        <f t="shared" si="20"/>
        <v>23</v>
      </c>
      <c r="DP33" s="33" t="s">
        <v>283</v>
      </c>
      <c r="DQ33" s="27">
        <v>62918.37</v>
      </c>
      <c r="DR33" s="27">
        <v>2046015.57</v>
      </c>
      <c r="DS33" s="27">
        <v>91766.38</v>
      </c>
      <c r="DT33" s="27">
        <v>2462080.3600000003</v>
      </c>
      <c r="DU33" s="32">
        <f t="shared" si="21"/>
        <v>2046015.57</v>
      </c>
      <c r="DV33" s="28"/>
      <c r="DW33" s="28" t="str">
        <f t="shared" si="22"/>
        <v/>
      </c>
      <c r="DX33" s="28"/>
      <c r="DY33" s="28"/>
      <c r="DZ33" s="28"/>
      <c r="EA33" s="28"/>
      <c r="EB33" s="28"/>
      <c r="EC33" s="32" t="str">
        <f t="shared" si="33"/>
        <v/>
      </c>
      <c r="ED33" s="28"/>
      <c r="EE33" s="28">
        <f t="shared" si="23"/>
        <v>23</v>
      </c>
      <c r="EF33" s="33" t="s">
        <v>125</v>
      </c>
      <c r="EG33" s="27">
        <v>15506606.412999993</v>
      </c>
      <c r="EH33" s="27">
        <v>399169414.37600011</v>
      </c>
      <c r="EI33" s="27">
        <v>14716139.066999998</v>
      </c>
      <c r="EJ33" s="27">
        <v>364746186.66799998</v>
      </c>
      <c r="EK33" s="32">
        <f t="shared" si="34"/>
        <v>399169414.37600011</v>
      </c>
      <c r="EL33" s="28"/>
      <c r="EM33" s="28" t="str">
        <f t="shared" si="24"/>
        <v/>
      </c>
      <c r="EN33" s="28"/>
      <c r="EO33" s="28"/>
      <c r="EP33" s="28"/>
      <c r="EQ33" s="28"/>
      <c r="ER33" s="28"/>
      <c r="ES33" s="36" t="str">
        <f t="shared" si="25"/>
        <v/>
      </c>
      <c r="ET33" s="28"/>
      <c r="EU33" s="36">
        <f t="shared" si="26"/>
        <v>24</v>
      </c>
      <c r="EV33" s="33" t="s">
        <v>97</v>
      </c>
      <c r="EW33" s="27">
        <v>4247277.8360000011</v>
      </c>
      <c r="EX33" s="27">
        <v>559587799.6450001</v>
      </c>
      <c r="EY33" s="27">
        <v>1938333.6979999989</v>
      </c>
      <c r="EZ33" s="27">
        <v>395985595.99700016</v>
      </c>
      <c r="FA33" s="32">
        <f t="shared" si="27"/>
        <v>559587799.6450001</v>
      </c>
      <c r="FB33" s="28"/>
      <c r="FC33" s="28"/>
      <c r="FD33" s="28"/>
      <c r="FE33" s="28"/>
      <c r="FF33" s="28"/>
      <c r="FG33" s="28"/>
    </row>
    <row r="34" spans="5:163" ht="15.75" x14ac:dyDescent="0.25">
      <c r="E34">
        <f t="shared" si="0"/>
        <v>25</v>
      </c>
      <c r="F34" s="33" t="s">
        <v>22</v>
      </c>
      <c r="G34" s="27">
        <v>1846124.7579999999</v>
      </c>
      <c r="H34" s="27">
        <v>45359847.371000007</v>
      </c>
      <c r="I34" s="27">
        <v>2206395.0059999991</v>
      </c>
      <c r="J34" s="27">
        <v>53898121.049000002</v>
      </c>
      <c r="K34" s="7">
        <f t="shared" si="28"/>
        <v>45359847.371000007</v>
      </c>
      <c r="M34">
        <f t="shared" si="29"/>
        <v>25</v>
      </c>
      <c r="N34" s="33" t="s">
        <v>267</v>
      </c>
      <c r="O34" s="27">
        <v>233041.37</v>
      </c>
      <c r="P34" s="27">
        <v>45180046.354000002</v>
      </c>
      <c r="Q34" s="27">
        <v>148525.77399999995</v>
      </c>
      <c r="R34" s="27">
        <v>38672518.767999999</v>
      </c>
      <c r="S34" s="7">
        <f t="shared" si="1"/>
        <v>45180046.354000002</v>
      </c>
      <c r="U34" t="str">
        <f t="shared" si="2"/>
        <v/>
      </c>
      <c r="AA34" s="27" t="str">
        <f t="shared" si="3"/>
        <v/>
      </c>
      <c r="AC34" t="str">
        <f t="shared" si="4"/>
        <v/>
      </c>
      <c r="AI34" s="7" t="str">
        <f t="shared" si="30"/>
        <v/>
      </c>
      <c r="AK34">
        <f t="shared" si="5"/>
        <v>24</v>
      </c>
      <c r="AL34" s="33" t="s">
        <v>154</v>
      </c>
      <c r="AM34" s="27">
        <v>396607</v>
      </c>
      <c r="AN34" s="27">
        <v>810358.74</v>
      </c>
      <c r="AO34" s="27">
        <v>61188</v>
      </c>
      <c r="AP34" s="27">
        <v>511974</v>
      </c>
      <c r="AQ34" s="7">
        <f t="shared" si="6"/>
        <v>810358.74</v>
      </c>
      <c r="AS34" t="str">
        <f t="shared" si="7"/>
        <v/>
      </c>
      <c r="AY34" s="7" t="str">
        <f t="shared" si="8"/>
        <v/>
      </c>
      <c r="BA34">
        <f t="shared" si="9"/>
        <v>24</v>
      </c>
      <c r="BB34" s="33" t="s">
        <v>128</v>
      </c>
      <c r="BC34" s="27">
        <v>595715.429</v>
      </c>
      <c r="BD34" s="27">
        <v>47821349.227999993</v>
      </c>
      <c r="BE34" s="27">
        <v>569509.495</v>
      </c>
      <c r="BF34" s="27">
        <v>57893860.551999986</v>
      </c>
      <c r="BG34" s="7">
        <f t="shared" si="10"/>
        <v>47821349.227999993</v>
      </c>
      <c r="BI34" t="str">
        <f t="shared" si="11"/>
        <v/>
      </c>
      <c r="BO34" s="27" t="str">
        <f t="shared" si="12"/>
        <v/>
      </c>
      <c r="BQ34" s="27">
        <f t="shared" si="13"/>
        <v>25</v>
      </c>
      <c r="BR34" s="33" t="s">
        <v>334</v>
      </c>
      <c r="BS34" s="27">
        <v>18317</v>
      </c>
      <c r="BT34" s="27">
        <v>29153295.123999998</v>
      </c>
      <c r="BU34" s="27">
        <v>4953</v>
      </c>
      <c r="BV34" s="27">
        <v>20201736</v>
      </c>
      <c r="BW34" s="27">
        <f t="shared" si="14"/>
        <v>29153295.123999998</v>
      </c>
      <c r="CH34" s="27">
        <f t="shared" si="15"/>
        <v>25</v>
      </c>
      <c r="CI34" s="33" t="s">
        <v>8</v>
      </c>
      <c r="CJ34" s="27">
        <v>24004551.303999994</v>
      </c>
      <c r="CK34" s="27">
        <v>247431518.56399998</v>
      </c>
      <c r="CL34" s="27">
        <v>7037168.9009999977</v>
      </c>
      <c r="CM34" s="27">
        <v>188887712.22400001</v>
      </c>
      <c r="CN34" s="7">
        <f t="shared" si="16"/>
        <v>247431518.56399998</v>
      </c>
      <c r="CQ34">
        <f t="shared" si="31"/>
        <v>25</v>
      </c>
      <c r="CR34" s="33" t="s">
        <v>172</v>
      </c>
      <c r="CS34" s="27">
        <v>12662093.479000002</v>
      </c>
      <c r="CT34" s="27">
        <v>514534138.44799995</v>
      </c>
      <c r="CU34" s="27">
        <v>13368176.509999994</v>
      </c>
      <c r="CV34" s="27">
        <v>626595838.24699998</v>
      </c>
      <c r="CW34" s="7">
        <f t="shared" si="35"/>
        <v>514534138.44799995</v>
      </c>
      <c r="CY34" t="str">
        <f t="shared" si="17"/>
        <v/>
      </c>
      <c r="DE34" s="7" t="str">
        <f t="shared" si="18"/>
        <v/>
      </c>
      <c r="DG34" t="str">
        <f t="shared" si="19"/>
        <v/>
      </c>
      <c r="DM34" s="7" t="str">
        <f t="shared" si="32"/>
        <v/>
      </c>
      <c r="DO34">
        <f t="shared" si="20"/>
        <v>24</v>
      </c>
      <c r="DP34" s="33" t="s">
        <v>280</v>
      </c>
      <c r="DQ34" s="27">
        <v>89880</v>
      </c>
      <c r="DR34" s="27">
        <v>813895.14</v>
      </c>
      <c r="DS34" s="27">
        <v>153114</v>
      </c>
      <c r="DT34" s="27">
        <v>1332779.6840000001</v>
      </c>
      <c r="DU34" s="7">
        <f t="shared" si="21"/>
        <v>813895.14</v>
      </c>
      <c r="DW34" t="str">
        <f t="shared" si="22"/>
        <v/>
      </c>
      <c r="EC34" s="7" t="str">
        <f t="shared" si="33"/>
        <v/>
      </c>
      <c r="EE34">
        <f t="shared" si="23"/>
        <v>24</v>
      </c>
      <c r="EF34" s="33" t="s">
        <v>118</v>
      </c>
      <c r="EG34" s="27">
        <v>5695765.4820000017</v>
      </c>
      <c r="EH34" s="27">
        <v>340410325.37199998</v>
      </c>
      <c r="EI34" s="27">
        <v>5159050.4330000021</v>
      </c>
      <c r="EJ34" s="27">
        <v>315734681.93000007</v>
      </c>
      <c r="EK34" s="7">
        <f t="shared" si="34"/>
        <v>340410325.37199998</v>
      </c>
      <c r="EM34" t="str">
        <f t="shared" si="24"/>
        <v/>
      </c>
      <c r="ES34" s="27" t="str">
        <f t="shared" si="25"/>
        <v/>
      </c>
      <c r="EU34" s="27">
        <f t="shared" si="26"/>
        <v>25</v>
      </c>
      <c r="EV34" s="33" t="s">
        <v>101</v>
      </c>
      <c r="EW34" s="27">
        <v>6995265.1170000024</v>
      </c>
      <c r="EX34" s="27">
        <v>515026362.05299991</v>
      </c>
      <c r="EY34" s="27">
        <v>5414319.1359999971</v>
      </c>
      <c r="EZ34" s="27">
        <v>394068839.53199977</v>
      </c>
      <c r="FA34" s="7">
        <f t="shared" si="27"/>
        <v>515026362.05299991</v>
      </c>
    </row>
    <row r="35" spans="5:163" ht="15.75" x14ac:dyDescent="0.25">
      <c r="E35">
        <f t="shared" si="0"/>
        <v>26</v>
      </c>
      <c r="F35" s="33" t="s">
        <v>143</v>
      </c>
      <c r="G35" s="27">
        <v>182855.94000000003</v>
      </c>
      <c r="H35" s="27">
        <v>41088683.954000004</v>
      </c>
      <c r="I35" s="27">
        <v>119973.96099999998</v>
      </c>
      <c r="J35" s="27">
        <v>19088585.960999999</v>
      </c>
      <c r="K35" s="7">
        <f t="shared" si="28"/>
        <v>41088683.954000004</v>
      </c>
      <c r="M35" t="str">
        <f t="shared" si="29"/>
        <v/>
      </c>
      <c r="N35" s="33" t="s">
        <v>85</v>
      </c>
      <c r="O35" s="27">
        <v>2126710.0299999998</v>
      </c>
      <c r="P35" s="27">
        <v>44000243.851999998</v>
      </c>
      <c r="Q35" s="27">
        <v>6462129.6429999992</v>
      </c>
      <c r="R35" s="27">
        <v>96739445.034999996</v>
      </c>
      <c r="S35" s="7" t="str">
        <f t="shared" si="1"/>
        <v/>
      </c>
      <c r="U35" t="str">
        <f t="shared" si="2"/>
        <v/>
      </c>
      <c r="AA35" s="27" t="str">
        <f t="shared" si="3"/>
        <v/>
      </c>
      <c r="AC35" t="str">
        <f t="shared" si="4"/>
        <v/>
      </c>
      <c r="AI35" s="7" t="str">
        <f t="shared" si="30"/>
        <v/>
      </c>
      <c r="AK35">
        <f t="shared" si="5"/>
        <v>25</v>
      </c>
      <c r="AL35" s="33" t="s">
        <v>283</v>
      </c>
      <c r="AM35" s="27">
        <v>51461.61</v>
      </c>
      <c r="AN35" s="27">
        <v>787087.1</v>
      </c>
      <c r="AO35" s="27">
        <v>87216.37999999999</v>
      </c>
      <c r="AP35" s="27">
        <v>1248712</v>
      </c>
      <c r="AQ35" s="7">
        <f t="shared" si="6"/>
        <v>787087.1</v>
      </c>
      <c r="AS35" t="str">
        <f t="shared" si="7"/>
        <v/>
      </c>
      <c r="AY35" s="7" t="str">
        <f t="shared" si="8"/>
        <v/>
      </c>
      <c r="BA35">
        <f t="shared" si="9"/>
        <v>25</v>
      </c>
      <c r="BB35" s="33" t="s">
        <v>136</v>
      </c>
      <c r="BC35" s="27">
        <v>4536.797999999998</v>
      </c>
      <c r="BD35" s="27">
        <v>38870508.011000007</v>
      </c>
      <c r="BE35" s="27">
        <v>5190.564000000003</v>
      </c>
      <c r="BF35" s="27">
        <v>36408592.523000009</v>
      </c>
      <c r="BG35" s="7">
        <f t="shared" si="10"/>
        <v>38870508.011000007</v>
      </c>
      <c r="BI35" t="str">
        <f t="shared" si="11"/>
        <v/>
      </c>
      <c r="BO35" s="27" t="str">
        <f t="shared" si="12"/>
        <v/>
      </c>
      <c r="BQ35" s="27">
        <f t="shared" si="13"/>
        <v>26</v>
      </c>
      <c r="BR35" s="33" t="s">
        <v>102</v>
      </c>
      <c r="BS35" s="27">
        <v>14135.844000000008</v>
      </c>
      <c r="BT35" s="27">
        <v>27533211.095000006</v>
      </c>
      <c r="BU35" s="27">
        <v>12325.362999999999</v>
      </c>
      <c r="BV35" s="27">
        <v>21128550.880000006</v>
      </c>
      <c r="BW35" s="27">
        <f t="shared" si="14"/>
        <v>27533211.095000006</v>
      </c>
      <c r="CH35" s="27">
        <f t="shared" si="15"/>
        <v>26</v>
      </c>
      <c r="CI35" s="33" t="s">
        <v>26</v>
      </c>
      <c r="CJ35" s="27">
        <v>35713154</v>
      </c>
      <c r="CK35" s="27">
        <v>219321505</v>
      </c>
      <c r="CL35" s="27">
        <v>38239062.002999999</v>
      </c>
      <c r="CM35" s="27">
        <v>376474026.00300002</v>
      </c>
      <c r="CN35" s="7">
        <f t="shared" si="16"/>
        <v>219321505</v>
      </c>
      <c r="CQ35">
        <f t="shared" si="31"/>
        <v>26</v>
      </c>
      <c r="CR35" s="33" t="s">
        <v>69</v>
      </c>
      <c r="CS35" s="27">
        <v>12290000.098999999</v>
      </c>
      <c r="CT35" s="27">
        <v>479832769.34200013</v>
      </c>
      <c r="CU35" s="27">
        <v>9409233.9240000006</v>
      </c>
      <c r="CV35" s="27">
        <v>410500506.66299999</v>
      </c>
      <c r="CW35" s="7">
        <f t="shared" si="35"/>
        <v>479832769.34200013</v>
      </c>
      <c r="CY35" t="str">
        <f t="shared" si="17"/>
        <v/>
      </c>
      <c r="DE35" s="7" t="str">
        <f t="shared" si="18"/>
        <v/>
      </c>
      <c r="DG35" t="str">
        <f t="shared" si="19"/>
        <v/>
      </c>
      <c r="DM35" s="7" t="str">
        <f t="shared" si="32"/>
        <v/>
      </c>
      <c r="DO35">
        <f t="shared" si="20"/>
        <v>25</v>
      </c>
      <c r="DP35" s="33" t="s">
        <v>284</v>
      </c>
      <c r="DQ35" s="27">
        <v>133170.70699999999</v>
      </c>
      <c r="DR35" s="27">
        <v>455960</v>
      </c>
      <c r="DS35" s="27">
        <v>86716.074999999983</v>
      </c>
      <c r="DT35" s="27">
        <v>135279</v>
      </c>
      <c r="DU35" s="7">
        <f t="shared" si="21"/>
        <v>455960</v>
      </c>
      <c r="DW35" t="str">
        <f t="shared" si="22"/>
        <v/>
      </c>
      <c r="EC35" s="7" t="str">
        <f t="shared" si="33"/>
        <v/>
      </c>
      <c r="EE35">
        <f t="shared" si="23"/>
        <v>25</v>
      </c>
      <c r="EF35" s="33" t="s">
        <v>129</v>
      </c>
      <c r="EG35" s="27">
        <v>17687073.830999997</v>
      </c>
      <c r="EH35" s="27">
        <v>339271507.66699988</v>
      </c>
      <c r="EI35" s="27">
        <v>14631775.111000007</v>
      </c>
      <c r="EJ35" s="27">
        <v>290085448.83099997</v>
      </c>
      <c r="EK35" s="7">
        <f t="shared" si="34"/>
        <v>339271507.66699988</v>
      </c>
      <c r="EM35" t="str">
        <f t="shared" si="24"/>
        <v/>
      </c>
      <c r="ES35" s="27" t="str">
        <f t="shared" si="25"/>
        <v/>
      </c>
      <c r="EU35" s="27">
        <f t="shared" si="26"/>
        <v>26</v>
      </c>
      <c r="EV35" s="33" t="s">
        <v>329</v>
      </c>
      <c r="EW35" s="27">
        <v>618646.39199999999</v>
      </c>
      <c r="EX35" s="27">
        <v>402059611.46599996</v>
      </c>
      <c r="EY35" s="27">
        <v>468194.11199999979</v>
      </c>
      <c r="EZ35" s="27">
        <v>320022459.37</v>
      </c>
      <c r="FA35" s="7">
        <f t="shared" si="27"/>
        <v>402059611.46599996</v>
      </c>
    </row>
    <row r="36" spans="5:163" ht="15.75" x14ac:dyDescent="0.25">
      <c r="E36">
        <f t="shared" si="0"/>
        <v>27</v>
      </c>
      <c r="F36" s="33" t="s">
        <v>142</v>
      </c>
      <c r="G36" s="27">
        <v>545835.69800000009</v>
      </c>
      <c r="H36" s="27">
        <v>35215762.031999998</v>
      </c>
      <c r="I36" s="27">
        <v>716442.13</v>
      </c>
      <c r="J36" s="27">
        <v>37904139.146999985</v>
      </c>
      <c r="K36" s="7">
        <f t="shared" si="28"/>
        <v>35215762.031999998</v>
      </c>
      <c r="M36">
        <f t="shared" si="29"/>
        <v>26</v>
      </c>
      <c r="N36" s="33" t="s">
        <v>171</v>
      </c>
      <c r="O36" s="27">
        <v>742314.44000000006</v>
      </c>
      <c r="P36" s="27">
        <v>40710298.841999993</v>
      </c>
      <c r="Q36" s="27">
        <v>544371.15700000012</v>
      </c>
      <c r="R36" s="27">
        <v>37925248.891000003</v>
      </c>
      <c r="S36" s="7">
        <f t="shared" si="1"/>
        <v>40710298.841999993</v>
      </c>
      <c r="U36" t="str">
        <f t="shared" si="2"/>
        <v/>
      </c>
      <c r="AA36" s="27" t="str">
        <f t="shared" si="3"/>
        <v/>
      </c>
      <c r="AC36" t="str">
        <f t="shared" si="4"/>
        <v/>
      </c>
      <c r="AI36" s="7" t="str">
        <f t="shared" si="30"/>
        <v/>
      </c>
      <c r="AK36">
        <f t="shared" si="5"/>
        <v>26</v>
      </c>
      <c r="AL36" s="33" t="s">
        <v>279</v>
      </c>
      <c r="AM36" s="27">
        <v>2</v>
      </c>
      <c r="AN36" s="27">
        <v>2124</v>
      </c>
      <c r="AO36" s="27">
        <v>12</v>
      </c>
      <c r="AP36" s="27">
        <v>4426</v>
      </c>
      <c r="AQ36" s="7">
        <f t="shared" si="6"/>
        <v>2124</v>
      </c>
      <c r="AS36" t="str">
        <f t="shared" si="7"/>
        <v/>
      </c>
      <c r="AY36" s="7" t="str">
        <f t="shared" si="8"/>
        <v/>
      </c>
      <c r="BA36">
        <f t="shared" si="9"/>
        <v>26</v>
      </c>
      <c r="BB36" s="33" t="s">
        <v>312</v>
      </c>
      <c r="BC36" s="27">
        <v>103832.10800000002</v>
      </c>
      <c r="BD36" s="27">
        <v>35730034.822999999</v>
      </c>
      <c r="BE36" s="27">
        <v>104652.42300000001</v>
      </c>
      <c r="BF36" s="27">
        <v>39774955.125999995</v>
      </c>
      <c r="BG36" s="7">
        <f t="shared" si="10"/>
        <v>35730034.822999999</v>
      </c>
      <c r="BI36" t="str">
        <f t="shared" si="11"/>
        <v/>
      </c>
      <c r="BO36" s="27" t="str">
        <f t="shared" si="12"/>
        <v/>
      </c>
      <c r="BQ36" s="27">
        <f t="shared" si="13"/>
        <v>27</v>
      </c>
      <c r="BR36" s="33" t="s">
        <v>175</v>
      </c>
      <c r="BS36" s="27">
        <v>7722.2190000000019</v>
      </c>
      <c r="BT36" s="27">
        <v>26564961.483999997</v>
      </c>
      <c r="BU36" s="27">
        <v>5057.9399999999996</v>
      </c>
      <c r="BV36" s="27">
        <v>24604701.223000001</v>
      </c>
      <c r="BW36" s="27">
        <f t="shared" si="14"/>
        <v>26564961.483999997</v>
      </c>
      <c r="CH36" s="27">
        <f t="shared" si="15"/>
        <v>27</v>
      </c>
      <c r="CI36" s="33" t="s">
        <v>7</v>
      </c>
      <c r="CJ36" s="27">
        <v>4118616.3130000015</v>
      </c>
      <c r="CK36" s="27">
        <v>199485126.71599999</v>
      </c>
      <c r="CL36" s="27">
        <v>2488765.4619999994</v>
      </c>
      <c r="CM36" s="27">
        <v>116871456.59999999</v>
      </c>
      <c r="CN36" s="7">
        <f t="shared" si="16"/>
        <v>199485126.71599999</v>
      </c>
      <c r="CQ36">
        <f t="shared" si="31"/>
        <v>27</v>
      </c>
      <c r="CR36" s="33" t="s">
        <v>163</v>
      </c>
      <c r="CS36" s="27">
        <v>1671890.8119999999</v>
      </c>
      <c r="CT36" s="27">
        <v>452272251.41400009</v>
      </c>
      <c r="CU36" s="27">
        <v>1994969.1619999998</v>
      </c>
      <c r="CV36" s="27">
        <v>500147313.88699991</v>
      </c>
      <c r="CW36" s="7">
        <f>IF(OR(CR36="Indéfini",CR36="Autres",CR36="Autre",CR36="Autres demi-produits",CR36="Total général"),"",IF(CR36&lt;&gt;"",CT36,""))</f>
        <v>452272251.41400009</v>
      </c>
      <c r="CY36" t="str">
        <f t="shared" si="17"/>
        <v/>
      </c>
      <c r="DE36" s="7" t="str">
        <f t="shared" si="18"/>
        <v/>
      </c>
      <c r="DG36" t="str">
        <f t="shared" si="19"/>
        <v/>
      </c>
      <c r="DM36" s="7" t="str">
        <f t="shared" si="32"/>
        <v/>
      </c>
      <c r="DO36">
        <f t="shared" si="20"/>
        <v>26</v>
      </c>
      <c r="DP36" s="33" t="s">
        <v>44</v>
      </c>
      <c r="DQ36" s="27">
        <v>1900.0039999999999</v>
      </c>
      <c r="DR36" s="27">
        <v>130724</v>
      </c>
      <c r="DS36" s="27">
        <v>7645</v>
      </c>
      <c r="DT36" s="27">
        <v>975076</v>
      </c>
      <c r="DU36" s="7">
        <f t="shared" si="21"/>
        <v>130724</v>
      </c>
      <c r="DW36" t="str">
        <f t="shared" si="22"/>
        <v/>
      </c>
      <c r="EC36" s="7" t="str">
        <f t="shared" si="33"/>
        <v/>
      </c>
      <c r="EE36">
        <f t="shared" si="23"/>
        <v>26</v>
      </c>
      <c r="EF36" s="33" t="s">
        <v>134</v>
      </c>
      <c r="EG36" s="27">
        <v>6453445.1870000018</v>
      </c>
      <c r="EH36" s="27">
        <v>334357758.92299992</v>
      </c>
      <c r="EI36" s="27">
        <v>6922028.1880000075</v>
      </c>
      <c r="EJ36" s="27">
        <v>362422551.73999983</v>
      </c>
      <c r="EK36" s="7">
        <f t="shared" si="34"/>
        <v>334357758.92299992</v>
      </c>
      <c r="EM36" t="str">
        <f t="shared" si="24"/>
        <v/>
      </c>
      <c r="ES36" s="27" t="str">
        <f t="shared" si="25"/>
        <v/>
      </c>
      <c r="EU36" s="27">
        <f t="shared" si="26"/>
        <v>27</v>
      </c>
      <c r="EV36" s="33" t="s">
        <v>98</v>
      </c>
      <c r="EW36" s="27">
        <v>2254475.1479999996</v>
      </c>
      <c r="EX36" s="27">
        <v>386662196.84599996</v>
      </c>
      <c r="EY36" s="27">
        <v>2316842.6439999994</v>
      </c>
      <c r="EZ36" s="27">
        <v>401563734.71099991</v>
      </c>
      <c r="FA36" s="7">
        <f t="shared" si="27"/>
        <v>386662196.84599996</v>
      </c>
    </row>
    <row r="37" spans="5:163" ht="15.75" x14ac:dyDescent="0.25">
      <c r="E37">
        <f t="shared" si="0"/>
        <v>28</v>
      </c>
      <c r="F37" s="33" t="s">
        <v>145</v>
      </c>
      <c r="G37" s="27">
        <v>3656004</v>
      </c>
      <c r="H37" s="27">
        <v>25917474.152999997</v>
      </c>
      <c r="I37" s="27">
        <v>4789814</v>
      </c>
      <c r="J37" s="27">
        <v>32865123.552000009</v>
      </c>
      <c r="K37" s="7">
        <f t="shared" si="28"/>
        <v>25917474.152999997</v>
      </c>
      <c r="M37">
        <f t="shared" si="29"/>
        <v>27</v>
      </c>
      <c r="N37" s="33" t="s">
        <v>74</v>
      </c>
      <c r="O37" s="27">
        <v>1284358.1320000002</v>
      </c>
      <c r="P37" s="27">
        <v>37828637.938000001</v>
      </c>
      <c r="Q37" s="27">
        <v>3385211.0529999998</v>
      </c>
      <c r="R37" s="27">
        <v>113945509.37200001</v>
      </c>
      <c r="S37" s="7">
        <f t="shared" si="1"/>
        <v>37828637.938000001</v>
      </c>
      <c r="U37" t="str">
        <f t="shared" si="2"/>
        <v/>
      </c>
      <c r="AA37" s="27" t="str">
        <f t="shared" si="3"/>
        <v/>
      </c>
      <c r="AC37" t="str">
        <f t="shared" si="4"/>
        <v/>
      </c>
      <c r="AI37" s="7" t="str">
        <f t="shared" si="30"/>
        <v/>
      </c>
      <c r="AK37">
        <f t="shared" si="5"/>
        <v>27</v>
      </c>
      <c r="AL37" s="33" t="s">
        <v>281</v>
      </c>
      <c r="AM37" s="27"/>
      <c r="AN37" s="27"/>
      <c r="AO37" s="27">
        <v>14660</v>
      </c>
      <c r="AP37" s="27">
        <v>966985</v>
      </c>
      <c r="AQ37" s="7">
        <f t="shared" si="6"/>
        <v>0</v>
      </c>
      <c r="AS37" t="str">
        <f t="shared" si="7"/>
        <v/>
      </c>
      <c r="AY37" s="7" t="str">
        <f t="shared" si="8"/>
        <v/>
      </c>
      <c r="BA37">
        <f t="shared" si="9"/>
        <v>27</v>
      </c>
      <c r="BB37" s="33" t="s">
        <v>134</v>
      </c>
      <c r="BC37" s="27">
        <v>317387.261</v>
      </c>
      <c r="BD37" s="27">
        <v>32866116.649999999</v>
      </c>
      <c r="BE37" s="27">
        <v>227436.48200000002</v>
      </c>
      <c r="BF37" s="27">
        <v>24480197.054999996</v>
      </c>
      <c r="BG37" s="7">
        <f t="shared" si="10"/>
        <v>32866116.649999999</v>
      </c>
      <c r="BI37" t="str">
        <f t="shared" si="11"/>
        <v/>
      </c>
      <c r="BO37" s="27" t="str">
        <f t="shared" si="12"/>
        <v/>
      </c>
      <c r="BQ37" s="27">
        <f t="shared" si="13"/>
        <v>28</v>
      </c>
      <c r="BR37" s="33" t="s">
        <v>101</v>
      </c>
      <c r="BS37" s="27">
        <v>983788.70600000012</v>
      </c>
      <c r="BT37" s="27">
        <v>23535674.272</v>
      </c>
      <c r="BU37" s="27">
        <v>1227348.3839999998</v>
      </c>
      <c r="BV37" s="27">
        <v>35761195.957999997</v>
      </c>
      <c r="BW37" s="27">
        <f t="shared" si="14"/>
        <v>23535674.272</v>
      </c>
      <c r="CH37" s="27">
        <f t="shared" si="15"/>
        <v>28</v>
      </c>
      <c r="CI37" s="33" t="s">
        <v>24</v>
      </c>
      <c r="CJ37" s="27">
        <v>18157486.947000001</v>
      </c>
      <c r="CK37" s="27">
        <v>178152810.07099998</v>
      </c>
      <c r="CL37" s="27">
        <v>16903809.403000001</v>
      </c>
      <c r="CM37" s="27">
        <v>148037936.84899998</v>
      </c>
      <c r="CN37" s="7">
        <f t="shared" si="16"/>
        <v>178152810.07099998</v>
      </c>
      <c r="CQ37">
        <f t="shared" si="31"/>
        <v>28</v>
      </c>
      <c r="CR37" s="33" t="s">
        <v>73</v>
      </c>
      <c r="CS37" s="27">
        <v>12034519.391999999</v>
      </c>
      <c r="CT37" s="27">
        <v>444673556.60200006</v>
      </c>
      <c r="CU37" s="27">
        <v>9433181.8789999969</v>
      </c>
      <c r="CV37" s="27">
        <v>376689945.95099998</v>
      </c>
      <c r="CW37" s="7">
        <f t="shared" si="35"/>
        <v>444673556.60200006</v>
      </c>
      <c r="CY37" t="str">
        <f t="shared" si="17"/>
        <v/>
      </c>
      <c r="DE37" s="7" t="str">
        <f t="shared" si="18"/>
        <v/>
      </c>
      <c r="DG37" t="str">
        <f t="shared" si="19"/>
        <v/>
      </c>
      <c r="DM37" s="7" t="str">
        <f t="shared" si="32"/>
        <v/>
      </c>
      <c r="DO37">
        <f t="shared" si="20"/>
        <v>27</v>
      </c>
      <c r="DP37" s="33" t="s">
        <v>36</v>
      </c>
      <c r="DQ37" s="27">
        <v>887</v>
      </c>
      <c r="DR37" s="27">
        <v>110712.66099999999</v>
      </c>
      <c r="DS37" s="27">
        <v>51006.400000000001</v>
      </c>
      <c r="DT37" s="27">
        <v>6472953</v>
      </c>
      <c r="DU37" s="7">
        <f t="shared" si="21"/>
        <v>110712.66099999999</v>
      </c>
      <c r="DW37" t="str">
        <f t="shared" si="22"/>
        <v/>
      </c>
      <c r="EC37" s="7" t="str">
        <f t="shared" si="33"/>
        <v/>
      </c>
      <c r="EE37">
        <f t="shared" si="23"/>
        <v>27</v>
      </c>
      <c r="EF37" s="33" t="s">
        <v>133</v>
      </c>
      <c r="EG37" s="27">
        <v>2578525.0950000011</v>
      </c>
      <c r="EH37" s="27">
        <v>281292458.3490001</v>
      </c>
      <c r="EI37" s="27">
        <v>2600666.8260000008</v>
      </c>
      <c r="EJ37" s="27">
        <v>267437632.07600003</v>
      </c>
      <c r="EK37" s="7">
        <f t="shared" si="34"/>
        <v>281292458.3490001</v>
      </c>
      <c r="EM37" t="str">
        <f t="shared" si="24"/>
        <v/>
      </c>
      <c r="ES37" s="27" t="str">
        <f t="shared" si="25"/>
        <v/>
      </c>
      <c r="EU37" s="27">
        <f t="shared" si="26"/>
        <v>28</v>
      </c>
      <c r="EV37" s="33" t="s">
        <v>108</v>
      </c>
      <c r="EW37" s="27">
        <v>2631809.4760000003</v>
      </c>
      <c r="EX37" s="27">
        <v>364776368.46099997</v>
      </c>
      <c r="EY37" s="27">
        <v>2829720.4269999997</v>
      </c>
      <c r="EZ37" s="27">
        <v>398327699.20100009</v>
      </c>
      <c r="FA37" s="7">
        <f t="shared" si="27"/>
        <v>364776368.46099997</v>
      </c>
    </row>
    <row r="38" spans="5:163" ht="15.75" x14ac:dyDescent="0.25">
      <c r="E38">
        <f t="shared" si="0"/>
        <v>29</v>
      </c>
      <c r="F38" s="33" t="s">
        <v>28</v>
      </c>
      <c r="G38" s="27">
        <v>317436.11800000002</v>
      </c>
      <c r="H38" s="27">
        <v>23089956.871999998</v>
      </c>
      <c r="I38" s="27">
        <v>1385906.9589999996</v>
      </c>
      <c r="J38" s="27">
        <v>48699170.125000007</v>
      </c>
      <c r="K38" s="7">
        <f t="shared" si="28"/>
        <v>23089956.871999998</v>
      </c>
      <c r="M38">
        <f t="shared" si="29"/>
        <v>28</v>
      </c>
      <c r="N38" s="33" t="s">
        <v>76</v>
      </c>
      <c r="O38" s="27">
        <v>224907.81000000006</v>
      </c>
      <c r="P38" s="27">
        <v>34401687.026999995</v>
      </c>
      <c r="Q38" s="27">
        <v>455907.5</v>
      </c>
      <c r="R38" s="27">
        <v>54573622.140999995</v>
      </c>
      <c r="S38" s="7">
        <f t="shared" si="1"/>
        <v>34401687.026999995</v>
      </c>
      <c r="U38" t="str">
        <f t="shared" si="2"/>
        <v/>
      </c>
      <c r="AA38" s="27" t="str">
        <f t="shared" si="3"/>
        <v/>
      </c>
      <c r="AC38" t="str">
        <f t="shared" si="4"/>
        <v/>
      </c>
      <c r="AI38" s="7" t="str">
        <f t="shared" si="30"/>
        <v/>
      </c>
      <c r="AK38" t="str">
        <f t="shared" si="5"/>
        <v/>
      </c>
      <c r="AL38" s="26" t="s">
        <v>138</v>
      </c>
      <c r="AM38" s="27">
        <v>62863337.899000011</v>
      </c>
      <c r="AN38" s="27">
        <v>1745438755.0309999</v>
      </c>
      <c r="AO38" s="27">
        <v>58571644.744000003</v>
      </c>
      <c r="AP38" s="27">
        <v>1440157513.3050001</v>
      </c>
      <c r="AQ38" s="7" t="str">
        <f t="shared" si="6"/>
        <v/>
      </c>
      <c r="AS38" t="str">
        <f t="shared" si="7"/>
        <v/>
      </c>
      <c r="AY38" s="7" t="str">
        <f t="shared" si="8"/>
        <v/>
      </c>
      <c r="BA38">
        <f t="shared" si="9"/>
        <v>28</v>
      </c>
      <c r="BB38" s="33" t="s">
        <v>322</v>
      </c>
      <c r="BC38" s="27">
        <v>263839.56099999999</v>
      </c>
      <c r="BD38" s="27">
        <v>31345901.913000006</v>
      </c>
      <c r="BE38" s="27">
        <v>367461.92300000007</v>
      </c>
      <c r="BF38" s="27">
        <v>42478362.221000001</v>
      </c>
      <c r="BG38" s="7">
        <f t="shared" si="10"/>
        <v>31345901.913000006</v>
      </c>
      <c r="BI38" t="str">
        <f t="shared" si="11"/>
        <v/>
      </c>
      <c r="BO38" s="27" t="str">
        <f t="shared" si="12"/>
        <v/>
      </c>
      <c r="BQ38" s="27">
        <f t="shared" si="13"/>
        <v>29</v>
      </c>
      <c r="BR38" s="33" t="s">
        <v>332</v>
      </c>
      <c r="BS38" s="27">
        <v>186700.72000000003</v>
      </c>
      <c r="BT38" s="27">
        <v>20405999.805</v>
      </c>
      <c r="BU38" s="27">
        <v>212171.96</v>
      </c>
      <c r="BV38" s="27">
        <v>24206128.491</v>
      </c>
      <c r="BW38" s="27">
        <f t="shared" si="14"/>
        <v>20405999.805</v>
      </c>
      <c r="CH38" s="27">
        <f t="shared" si="15"/>
        <v>29</v>
      </c>
      <c r="CI38" s="33" t="s">
        <v>195</v>
      </c>
      <c r="CJ38" s="27">
        <v>24452422.182999998</v>
      </c>
      <c r="CK38" s="27">
        <v>150406723.50900003</v>
      </c>
      <c r="CL38" s="27">
        <v>23268070.359999999</v>
      </c>
      <c r="CM38" s="27">
        <v>169934186.55000001</v>
      </c>
      <c r="CN38" s="7">
        <f t="shared" si="16"/>
        <v>150406723.50900003</v>
      </c>
      <c r="CQ38">
        <f t="shared" si="31"/>
        <v>29</v>
      </c>
      <c r="CR38" s="33" t="s">
        <v>257</v>
      </c>
      <c r="CS38" s="27">
        <v>14191673.828999998</v>
      </c>
      <c r="CT38" s="27">
        <v>409970199.52899987</v>
      </c>
      <c r="CU38" s="27">
        <v>9573563.9610000048</v>
      </c>
      <c r="CV38" s="27">
        <v>379919472.93200004</v>
      </c>
      <c r="CW38" s="7">
        <f t="shared" si="35"/>
        <v>409970199.52899987</v>
      </c>
      <c r="CY38" t="str">
        <f t="shared" si="17"/>
        <v/>
      </c>
      <c r="DE38" s="7" t="str">
        <f t="shared" si="18"/>
        <v/>
      </c>
      <c r="DG38" t="str">
        <f t="shared" si="19"/>
        <v/>
      </c>
      <c r="DM38" s="7" t="str">
        <f t="shared" si="32"/>
        <v/>
      </c>
      <c r="DO38">
        <f t="shared" si="20"/>
        <v>28</v>
      </c>
      <c r="DP38" s="33" t="s">
        <v>47</v>
      </c>
      <c r="DQ38" s="27">
        <v>75</v>
      </c>
      <c r="DR38" s="27">
        <v>9518</v>
      </c>
      <c r="DS38" s="27">
        <v>20035</v>
      </c>
      <c r="DT38" s="27">
        <v>556172</v>
      </c>
      <c r="DU38" s="7">
        <f t="shared" si="21"/>
        <v>9518</v>
      </c>
      <c r="DW38" t="str">
        <f t="shared" si="22"/>
        <v/>
      </c>
      <c r="EC38" s="7" t="str">
        <f t="shared" si="33"/>
        <v/>
      </c>
      <c r="EE38">
        <f t="shared" si="23"/>
        <v>28</v>
      </c>
      <c r="EF38" s="33" t="s">
        <v>188</v>
      </c>
      <c r="EG38" s="27">
        <v>6345096.2700000005</v>
      </c>
      <c r="EH38" s="27">
        <v>252488999.87099996</v>
      </c>
      <c r="EI38" s="27">
        <v>6493727.7060000012</v>
      </c>
      <c r="EJ38" s="27">
        <v>255136073.08100006</v>
      </c>
      <c r="EK38" s="7">
        <f t="shared" si="34"/>
        <v>252488999.87099996</v>
      </c>
      <c r="EM38" t="str">
        <f t="shared" si="24"/>
        <v/>
      </c>
      <c r="ES38" s="27" t="str">
        <f t="shared" si="25"/>
        <v/>
      </c>
      <c r="EU38" s="27">
        <f t="shared" si="26"/>
        <v>29</v>
      </c>
      <c r="EV38" s="33" t="s">
        <v>197</v>
      </c>
      <c r="EW38" s="27">
        <v>10252816.259</v>
      </c>
      <c r="EX38" s="27">
        <v>362069312.94299984</v>
      </c>
      <c r="EY38" s="27">
        <v>3300986.6519999993</v>
      </c>
      <c r="EZ38" s="27">
        <v>267736856.50300005</v>
      </c>
      <c r="FA38" s="7">
        <f t="shared" si="27"/>
        <v>362069312.94299984</v>
      </c>
    </row>
    <row r="39" spans="5:163" ht="15.75" x14ac:dyDescent="0.25">
      <c r="E39">
        <f t="shared" si="0"/>
        <v>30</v>
      </c>
      <c r="F39" s="33" t="s">
        <v>148</v>
      </c>
      <c r="G39" s="27">
        <v>3879995</v>
      </c>
      <c r="H39" s="27">
        <v>18523209</v>
      </c>
      <c r="I39" s="27">
        <v>4673715</v>
      </c>
      <c r="J39" s="27">
        <v>24760923.349999998</v>
      </c>
      <c r="K39" s="7">
        <f t="shared" si="28"/>
        <v>18523209</v>
      </c>
      <c r="M39">
        <f t="shared" si="29"/>
        <v>29</v>
      </c>
      <c r="N39" s="33" t="s">
        <v>67</v>
      </c>
      <c r="O39" s="27">
        <v>4710463.5</v>
      </c>
      <c r="P39" s="27">
        <v>32590328.814000003</v>
      </c>
      <c r="Q39" s="27">
        <v>9151184.040000001</v>
      </c>
      <c r="R39" s="27">
        <v>55454238.685999997</v>
      </c>
      <c r="S39" s="7">
        <f t="shared" si="1"/>
        <v>32590328.814000003</v>
      </c>
      <c r="U39" t="str">
        <f t="shared" si="2"/>
        <v/>
      </c>
      <c r="AA39" s="27" t="str">
        <f t="shared" si="3"/>
        <v/>
      </c>
      <c r="AC39" t="str">
        <f t="shared" si="4"/>
        <v/>
      </c>
      <c r="AI39" s="7" t="str">
        <f t="shared" si="30"/>
        <v/>
      </c>
      <c r="AK39" t="str">
        <f t="shared" si="5"/>
        <v/>
      </c>
      <c r="AQ39" s="7" t="str">
        <f t="shared" si="6"/>
        <v/>
      </c>
      <c r="AS39" t="str">
        <f t="shared" si="7"/>
        <v/>
      </c>
      <c r="AY39" s="7" t="str">
        <f t="shared" si="8"/>
        <v/>
      </c>
      <c r="BA39">
        <f t="shared" si="9"/>
        <v>29</v>
      </c>
      <c r="BB39" s="33" t="s">
        <v>317</v>
      </c>
      <c r="BC39" s="27">
        <v>949489.59</v>
      </c>
      <c r="BD39" s="27">
        <v>31059781.75</v>
      </c>
      <c r="BE39" s="27">
        <v>1428117.19</v>
      </c>
      <c r="BF39" s="27">
        <v>45192407</v>
      </c>
      <c r="BG39" s="7">
        <f t="shared" si="10"/>
        <v>31059781.75</v>
      </c>
      <c r="BI39" t="str">
        <f t="shared" si="11"/>
        <v/>
      </c>
      <c r="BO39" s="27" t="str">
        <f t="shared" si="12"/>
        <v/>
      </c>
      <c r="BQ39" s="27">
        <f t="shared" si="13"/>
        <v>30</v>
      </c>
      <c r="BR39" s="33" t="s">
        <v>180</v>
      </c>
      <c r="BS39" s="27">
        <v>148297.60000000001</v>
      </c>
      <c r="BT39" s="27">
        <v>19470013.259999998</v>
      </c>
      <c r="BU39" s="27">
        <v>275316</v>
      </c>
      <c r="BV39" s="27">
        <v>35726049</v>
      </c>
      <c r="BW39" s="27">
        <f t="shared" si="14"/>
        <v>19470013.259999998</v>
      </c>
      <c r="CH39" s="27">
        <f t="shared" si="15"/>
        <v>30</v>
      </c>
      <c r="CI39" s="33" t="s">
        <v>147</v>
      </c>
      <c r="CJ39" s="27">
        <v>1284687.2000000002</v>
      </c>
      <c r="CK39" s="27">
        <v>134798300</v>
      </c>
      <c r="CL39" s="27">
        <v>1832681.42</v>
      </c>
      <c r="CM39" s="27">
        <v>173481376.711</v>
      </c>
      <c r="CN39" s="7">
        <f t="shared" si="16"/>
        <v>134798300</v>
      </c>
      <c r="CQ39" t="str">
        <f t="shared" si="31"/>
        <v/>
      </c>
      <c r="CR39" s="33" t="s">
        <v>85</v>
      </c>
      <c r="CS39" s="27">
        <v>14361483.602999996</v>
      </c>
      <c r="CT39" s="27">
        <v>406932063.02899992</v>
      </c>
      <c r="CU39" s="27">
        <v>15573752.448999997</v>
      </c>
      <c r="CV39" s="27">
        <v>429582306.0340001</v>
      </c>
      <c r="CW39" s="7" t="str">
        <f t="shared" si="35"/>
        <v/>
      </c>
      <c r="CY39" t="str">
        <f t="shared" si="17"/>
        <v/>
      </c>
      <c r="DE39" s="7" t="str">
        <f t="shared" si="18"/>
        <v/>
      </c>
      <c r="DG39" t="str">
        <f t="shared" si="19"/>
        <v/>
      </c>
      <c r="DM39" s="7" t="str">
        <f t="shared" si="32"/>
        <v/>
      </c>
      <c r="DO39" t="str">
        <f t="shared" si="20"/>
        <v/>
      </c>
      <c r="DP39" s="26" t="s">
        <v>138</v>
      </c>
      <c r="DQ39" s="27">
        <v>435480130.52299988</v>
      </c>
      <c r="DR39" s="27">
        <v>4346667001.1990004</v>
      </c>
      <c r="DS39" s="27">
        <v>548916252.97600007</v>
      </c>
      <c r="DT39" s="27">
        <v>5176198181.8239994</v>
      </c>
      <c r="DU39" s="7" t="str">
        <f>IF(OR(DP39="Indéfini",DP39="Autres",DP39="Autre",DP39="Autres produits bruts d'origine animale et végétale",DP39="Total général"),"",IF(DP39&lt;&gt;"",DR39,""))</f>
        <v/>
      </c>
      <c r="DW39" t="str">
        <f t="shared" si="22"/>
        <v/>
      </c>
      <c r="EC39" s="7" t="str">
        <f t="shared" si="33"/>
        <v/>
      </c>
      <c r="EE39">
        <f t="shared" si="23"/>
        <v>29</v>
      </c>
      <c r="EF39" s="33" t="s">
        <v>124</v>
      </c>
      <c r="EG39" s="27">
        <v>15146807.233000007</v>
      </c>
      <c r="EH39" s="27">
        <v>211362283.317</v>
      </c>
      <c r="EI39" s="27">
        <v>14855553.152999992</v>
      </c>
      <c r="EJ39" s="27">
        <v>201323485.222</v>
      </c>
      <c r="EK39" s="7">
        <f t="shared" si="34"/>
        <v>211362283.317</v>
      </c>
      <c r="EM39" t="str">
        <f t="shared" si="24"/>
        <v/>
      </c>
      <c r="ES39" s="27" t="str">
        <f t="shared" si="25"/>
        <v/>
      </c>
      <c r="EU39" s="27">
        <f t="shared" si="26"/>
        <v>30</v>
      </c>
      <c r="EV39" s="33" t="s">
        <v>183</v>
      </c>
      <c r="EW39" s="27">
        <v>3267834.8969999994</v>
      </c>
      <c r="EX39" s="27">
        <v>343477222.48899978</v>
      </c>
      <c r="EY39" s="27">
        <v>6159184.5320000006</v>
      </c>
      <c r="EZ39" s="27">
        <v>716908834.78000009</v>
      </c>
      <c r="FA39" s="7">
        <f t="shared" si="27"/>
        <v>343477222.48899978</v>
      </c>
    </row>
    <row r="40" spans="5:163" ht="15.75" x14ac:dyDescent="0.25">
      <c r="E40">
        <f t="shared" si="0"/>
        <v>31</v>
      </c>
      <c r="F40" s="33" t="s">
        <v>29</v>
      </c>
      <c r="G40" s="27">
        <v>1773536.371</v>
      </c>
      <c r="H40" s="27">
        <v>17948649.348999999</v>
      </c>
      <c r="I40" s="27">
        <v>1751569.5249999997</v>
      </c>
      <c r="J40" s="27">
        <v>18603292.416000001</v>
      </c>
      <c r="K40" s="7">
        <f t="shared" si="28"/>
        <v>17948649.348999999</v>
      </c>
      <c r="M40">
        <f t="shared" si="29"/>
        <v>30</v>
      </c>
      <c r="N40" s="33" t="s">
        <v>83</v>
      </c>
      <c r="O40" s="27">
        <v>376161.40599999996</v>
      </c>
      <c r="P40" s="27">
        <v>31286076.201000001</v>
      </c>
      <c r="Q40" s="27">
        <v>953529.62699999998</v>
      </c>
      <c r="R40" s="27">
        <v>45015111.300999999</v>
      </c>
      <c r="S40" s="7">
        <f t="shared" si="1"/>
        <v>31286076.201000001</v>
      </c>
      <c r="U40" t="str">
        <f t="shared" si="2"/>
        <v/>
      </c>
      <c r="AA40" s="27" t="str">
        <f t="shared" si="3"/>
        <v/>
      </c>
      <c r="AC40" t="str">
        <f t="shared" si="4"/>
        <v/>
      </c>
      <c r="AI40" s="7" t="str">
        <f t="shared" si="30"/>
        <v/>
      </c>
      <c r="AK40" t="str">
        <f t="shared" si="5"/>
        <v/>
      </c>
      <c r="AQ40" s="7" t="str">
        <f t="shared" si="6"/>
        <v/>
      </c>
      <c r="AS40" t="str">
        <f t="shared" si="7"/>
        <v/>
      </c>
      <c r="AY40" s="7" t="str">
        <f t="shared" si="8"/>
        <v/>
      </c>
      <c r="BA40">
        <f t="shared" si="9"/>
        <v>30</v>
      </c>
      <c r="BB40" s="33" t="s">
        <v>131</v>
      </c>
      <c r="BC40" s="27">
        <v>116911.455</v>
      </c>
      <c r="BD40" s="27">
        <v>24260605.540999997</v>
      </c>
      <c r="BE40" s="27">
        <v>255377.34200000003</v>
      </c>
      <c r="BF40" s="27">
        <v>48978702.814999983</v>
      </c>
      <c r="BG40" s="7">
        <f t="shared" si="10"/>
        <v>24260605.540999997</v>
      </c>
      <c r="BI40" t="str">
        <f t="shared" si="11"/>
        <v/>
      </c>
      <c r="BO40" s="27" t="str">
        <f t="shared" si="12"/>
        <v/>
      </c>
      <c r="BQ40" s="27">
        <f t="shared" si="13"/>
        <v>31</v>
      </c>
      <c r="BR40" s="33" t="s">
        <v>354</v>
      </c>
      <c r="BS40" s="27">
        <v>37351.64</v>
      </c>
      <c r="BT40" s="27">
        <v>16038421.504999999</v>
      </c>
      <c r="BU40" s="27">
        <v>36647.699999999997</v>
      </c>
      <c r="BV40" s="27">
        <v>16994884.662</v>
      </c>
      <c r="BW40" s="27">
        <f t="shared" si="14"/>
        <v>16038421.504999999</v>
      </c>
      <c r="CH40" s="27">
        <f t="shared" si="15"/>
        <v>31</v>
      </c>
      <c r="CI40" s="33" t="s">
        <v>230</v>
      </c>
      <c r="CJ40" s="27">
        <v>6809303.4359999998</v>
      </c>
      <c r="CK40" s="27">
        <v>120839496</v>
      </c>
      <c r="CL40" s="27">
        <v>9031453.5320000015</v>
      </c>
      <c r="CM40" s="27">
        <v>154963663</v>
      </c>
      <c r="CN40" s="7">
        <f t="shared" si="16"/>
        <v>120839496</v>
      </c>
      <c r="CQ40">
        <f t="shared" si="31"/>
        <v>30</v>
      </c>
      <c r="CR40" s="33" t="s">
        <v>250</v>
      </c>
      <c r="CS40" s="27">
        <v>1290815.6770000001</v>
      </c>
      <c r="CT40" s="27">
        <v>389993617.85400003</v>
      </c>
      <c r="CU40" s="27">
        <v>1267119.3260000006</v>
      </c>
      <c r="CV40" s="27">
        <v>382114119.02500004</v>
      </c>
      <c r="CW40" s="7">
        <f t="shared" si="35"/>
        <v>389993617.85400003</v>
      </c>
      <c r="CY40" t="str">
        <f t="shared" si="17"/>
        <v/>
      </c>
      <c r="DE40" s="7" t="str">
        <f t="shared" si="18"/>
        <v/>
      </c>
      <c r="DG40" t="str">
        <f t="shared" si="19"/>
        <v/>
      </c>
      <c r="DM40" s="7" t="str">
        <f t="shared" si="32"/>
        <v/>
      </c>
      <c r="DO40" t="str">
        <f t="shared" si="20"/>
        <v/>
      </c>
      <c r="DU40" s="7" t="str">
        <f t="shared" si="21"/>
        <v/>
      </c>
      <c r="DW40" t="str">
        <f t="shared" si="22"/>
        <v/>
      </c>
      <c r="EC40" s="7" t="str">
        <f t="shared" si="33"/>
        <v/>
      </c>
      <c r="EE40">
        <f t="shared" si="23"/>
        <v>30</v>
      </c>
      <c r="EF40" s="33" t="s">
        <v>136</v>
      </c>
      <c r="EG40" s="27">
        <v>195717.91399999999</v>
      </c>
      <c r="EH40" s="27">
        <v>196565496.48499998</v>
      </c>
      <c r="EI40" s="27">
        <v>205085.5100000001</v>
      </c>
      <c r="EJ40" s="27">
        <v>159243803.08699998</v>
      </c>
      <c r="EK40" s="7">
        <f t="shared" si="34"/>
        <v>196565496.48499998</v>
      </c>
      <c r="EM40" t="str">
        <f t="shared" si="24"/>
        <v/>
      </c>
      <c r="ES40" s="27" t="str">
        <f t="shared" si="25"/>
        <v/>
      </c>
      <c r="EU40" s="27">
        <f t="shared" si="26"/>
        <v>31</v>
      </c>
      <c r="EV40" s="33" t="s">
        <v>201</v>
      </c>
      <c r="EW40" s="27">
        <v>5034975.6740000015</v>
      </c>
      <c r="EX40" s="27">
        <v>332743968.59399998</v>
      </c>
      <c r="EY40" s="27">
        <v>3021701.2689999985</v>
      </c>
      <c r="EZ40" s="27">
        <v>234119938.28099999</v>
      </c>
      <c r="FA40" s="7">
        <f t="shared" si="27"/>
        <v>332743968.59399998</v>
      </c>
    </row>
    <row r="41" spans="5:163" ht="15.75" x14ac:dyDescent="0.25">
      <c r="E41">
        <f t="shared" si="0"/>
        <v>32</v>
      </c>
      <c r="F41" s="33" t="s">
        <v>146</v>
      </c>
      <c r="G41" s="27">
        <v>1601343.26</v>
      </c>
      <c r="H41" s="27">
        <v>15127373.49</v>
      </c>
      <c r="I41" s="27">
        <v>14041.52</v>
      </c>
      <c r="J41" s="27">
        <v>339534.652</v>
      </c>
      <c r="K41" s="7">
        <f t="shared" si="28"/>
        <v>15127373.49</v>
      </c>
      <c r="M41">
        <f t="shared" si="29"/>
        <v>31</v>
      </c>
      <c r="N41" s="33" t="s">
        <v>257</v>
      </c>
      <c r="O41" s="27">
        <v>1826009.96</v>
      </c>
      <c r="P41" s="27">
        <v>27853208.652999997</v>
      </c>
      <c r="Q41" s="27">
        <v>1919144.378</v>
      </c>
      <c r="R41" s="27">
        <v>26647367.289999999</v>
      </c>
      <c r="S41" s="7">
        <f t="shared" si="1"/>
        <v>27853208.652999997</v>
      </c>
      <c r="U41" t="str">
        <f t="shared" si="2"/>
        <v/>
      </c>
      <c r="AA41" s="27" t="str">
        <f t="shared" si="3"/>
        <v/>
      </c>
      <c r="AC41" t="str">
        <f t="shared" si="4"/>
        <v/>
      </c>
      <c r="AI41" s="7" t="str">
        <f t="shared" si="30"/>
        <v/>
      </c>
      <c r="AK41" t="str">
        <f t="shared" si="5"/>
        <v/>
      </c>
      <c r="AQ41" s="7" t="str">
        <f t="shared" si="6"/>
        <v/>
      </c>
      <c r="AS41" t="str">
        <f t="shared" si="7"/>
        <v/>
      </c>
      <c r="AY41" s="7" t="str">
        <f t="shared" si="8"/>
        <v/>
      </c>
      <c r="BA41">
        <f t="shared" si="9"/>
        <v>31</v>
      </c>
      <c r="BB41" s="33" t="s">
        <v>310</v>
      </c>
      <c r="BC41" s="27">
        <v>29831.27</v>
      </c>
      <c r="BD41" s="27">
        <v>17838683.610999998</v>
      </c>
      <c r="BE41" s="27">
        <v>33252.144</v>
      </c>
      <c r="BF41" s="27">
        <v>17621181.618999999</v>
      </c>
      <c r="BG41" s="7">
        <f t="shared" si="10"/>
        <v>17838683.610999998</v>
      </c>
      <c r="BI41" t="str">
        <f t="shared" si="11"/>
        <v/>
      </c>
      <c r="BO41" s="27" t="str">
        <f t="shared" si="12"/>
        <v/>
      </c>
      <c r="BQ41" s="27">
        <f t="shared" si="13"/>
        <v>32</v>
      </c>
      <c r="BR41" s="33" t="s">
        <v>331</v>
      </c>
      <c r="BS41" s="27">
        <v>35576.201000000008</v>
      </c>
      <c r="BT41" s="27">
        <v>15674310.91</v>
      </c>
      <c r="BU41" s="27">
        <v>23276.971000000001</v>
      </c>
      <c r="BV41" s="27">
        <v>8370787.7800000003</v>
      </c>
      <c r="BW41" s="27">
        <f t="shared" si="14"/>
        <v>15674310.91</v>
      </c>
      <c r="CH41" s="27">
        <f t="shared" si="15"/>
        <v>32</v>
      </c>
      <c r="CI41" s="33" t="s">
        <v>23</v>
      </c>
      <c r="CJ41" s="27">
        <v>3900923.523</v>
      </c>
      <c r="CK41" s="27">
        <v>120592111.627</v>
      </c>
      <c r="CL41" s="27">
        <v>3872022.0920000002</v>
      </c>
      <c r="CM41" s="27">
        <v>92799753.470000014</v>
      </c>
      <c r="CN41" s="7">
        <f t="shared" si="16"/>
        <v>120592111.627</v>
      </c>
      <c r="CQ41">
        <f t="shared" si="31"/>
        <v>31</v>
      </c>
      <c r="CR41" s="33" t="s">
        <v>79</v>
      </c>
      <c r="CS41" s="27">
        <v>6934894.5299999984</v>
      </c>
      <c r="CT41" s="27">
        <v>378451105.44700009</v>
      </c>
      <c r="CU41" s="27">
        <v>8335483.0139999995</v>
      </c>
      <c r="CV41" s="27">
        <v>361485303.2249999</v>
      </c>
      <c r="CW41" s="7">
        <f t="shared" si="35"/>
        <v>378451105.44700009</v>
      </c>
      <c r="CY41" t="str">
        <f t="shared" si="17"/>
        <v/>
      </c>
      <c r="DE41" s="7" t="str">
        <f t="shared" si="18"/>
        <v/>
      </c>
      <c r="DG41" t="str">
        <f t="shared" si="19"/>
        <v/>
      </c>
      <c r="DM41" s="7" t="str">
        <f t="shared" si="32"/>
        <v/>
      </c>
      <c r="DO41" t="str">
        <f t="shared" si="20"/>
        <v/>
      </c>
      <c r="DU41" s="7" t="str">
        <f t="shared" si="21"/>
        <v/>
      </c>
      <c r="DW41" t="str">
        <f t="shared" si="22"/>
        <v/>
      </c>
      <c r="EC41" s="7" t="str">
        <f t="shared" si="33"/>
        <v/>
      </c>
      <c r="EE41">
        <f t="shared" si="23"/>
        <v>31</v>
      </c>
      <c r="EF41" s="33" t="s">
        <v>324</v>
      </c>
      <c r="EG41" s="27">
        <v>531677.15899999987</v>
      </c>
      <c r="EH41" s="27">
        <v>193948754.52499998</v>
      </c>
      <c r="EI41" s="27">
        <v>479632.72600000008</v>
      </c>
      <c r="EJ41" s="27">
        <v>161195245.745</v>
      </c>
      <c r="EK41" s="7">
        <f t="shared" si="34"/>
        <v>193948754.52499998</v>
      </c>
      <c r="EM41" t="str">
        <f t="shared" si="24"/>
        <v/>
      </c>
      <c r="ES41" s="27" t="str">
        <f t="shared" si="25"/>
        <v/>
      </c>
      <c r="EU41" s="27">
        <f t="shared" si="26"/>
        <v>32</v>
      </c>
      <c r="EV41" s="33" t="s">
        <v>93</v>
      </c>
      <c r="EW41" s="27">
        <v>6923394.3580000028</v>
      </c>
      <c r="EX41" s="27">
        <v>327784116.00000006</v>
      </c>
      <c r="EY41" s="27">
        <v>6542599.8689999972</v>
      </c>
      <c r="EZ41" s="27">
        <v>325909831.67299992</v>
      </c>
      <c r="FA41" s="7">
        <f t="shared" si="27"/>
        <v>327784116.00000006</v>
      </c>
    </row>
    <row r="42" spans="5:163" ht="15.75" x14ac:dyDescent="0.25">
      <c r="E42">
        <f t="shared" si="0"/>
        <v>33</v>
      </c>
      <c r="F42" s="33" t="s">
        <v>26</v>
      </c>
      <c r="G42" s="27">
        <v>3031513.5200000005</v>
      </c>
      <c r="H42" s="27">
        <v>12728784.111999998</v>
      </c>
      <c r="I42" s="27">
        <v>9820402.0499999989</v>
      </c>
      <c r="J42" s="27">
        <v>43493882.875</v>
      </c>
      <c r="K42" s="7">
        <f t="shared" si="28"/>
        <v>12728784.111999998</v>
      </c>
      <c r="M42">
        <f t="shared" si="29"/>
        <v>32</v>
      </c>
      <c r="N42" s="33" t="s">
        <v>264</v>
      </c>
      <c r="O42" s="27">
        <v>330606.39400000009</v>
      </c>
      <c r="P42" s="27">
        <v>17899620.350000001</v>
      </c>
      <c r="Q42" s="27">
        <v>747868.61</v>
      </c>
      <c r="R42" s="27">
        <v>25836976.780000001</v>
      </c>
      <c r="S42" s="7">
        <f t="shared" si="1"/>
        <v>17899620.350000001</v>
      </c>
      <c r="U42" t="str">
        <f t="shared" si="2"/>
        <v/>
      </c>
      <c r="AA42" s="27" t="str">
        <f t="shared" si="3"/>
        <v/>
      </c>
      <c r="AC42" t="str">
        <f t="shared" si="4"/>
        <v/>
      </c>
      <c r="AI42" s="7" t="str">
        <f t="shared" si="30"/>
        <v/>
      </c>
      <c r="AK42" t="str">
        <f t="shared" si="5"/>
        <v/>
      </c>
      <c r="AQ42" s="7" t="str">
        <f t="shared" si="6"/>
        <v/>
      </c>
      <c r="AS42" t="str">
        <f t="shared" si="7"/>
        <v/>
      </c>
      <c r="AY42" s="7" t="str">
        <f t="shared" si="8"/>
        <v/>
      </c>
      <c r="BA42">
        <f t="shared" si="9"/>
        <v>32</v>
      </c>
      <c r="BB42" s="33" t="s">
        <v>127</v>
      </c>
      <c r="BC42" s="27">
        <v>48335.792999999991</v>
      </c>
      <c r="BD42" s="27">
        <v>13164749.145999998</v>
      </c>
      <c r="BE42" s="27">
        <v>464764.45299999992</v>
      </c>
      <c r="BF42" s="27">
        <v>45677267.421999998</v>
      </c>
      <c r="BG42" s="7">
        <f t="shared" si="10"/>
        <v>13164749.145999998</v>
      </c>
      <c r="BI42" t="str">
        <f t="shared" si="11"/>
        <v/>
      </c>
      <c r="BO42" s="27" t="str">
        <f t="shared" si="12"/>
        <v/>
      </c>
      <c r="BQ42" s="27">
        <f t="shared" si="13"/>
        <v>33</v>
      </c>
      <c r="BR42" s="33" t="s">
        <v>109</v>
      </c>
      <c r="BS42" s="27">
        <v>108301.276</v>
      </c>
      <c r="BT42" s="27">
        <v>14763744.218</v>
      </c>
      <c r="BU42" s="27">
        <v>178627.55799999999</v>
      </c>
      <c r="BV42" s="27">
        <v>21540089.039999999</v>
      </c>
      <c r="BW42" s="27">
        <f t="shared" si="14"/>
        <v>14763744.218</v>
      </c>
      <c r="CH42" s="27">
        <f t="shared" si="15"/>
        <v>33</v>
      </c>
      <c r="CI42" s="33" t="s">
        <v>234</v>
      </c>
      <c r="CJ42" s="27">
        <v>5667355.3470000019</v>
      </c>
      <c r="CK42" s="27">
        <v>110505713.18800001</v>
      </c>
      <c r="CL42" s="27">
        <v>11991653.736000001</v>
      </c>
      <c r="CM42" s="27">
        <v>132078185.50399999</v>
      </c>
      <c r="CN42" s="7">
        <f t="shared" si="16"/>
        <v>110505713.18800001</v>
      </c>
      <c r="CQ42">
        <f t="shared" si="31"/>
        <v>32</v>
      </c>
      <c r="CR42" s="33" t="s">
        <v>81</v>
      </c>
      <c r="CS42" s="27">
        <v>2852261.486</v>
      </c>
      <c r="CT42" s="27">
        <v>331770681.50800002</v>
      </c>
      <c r="CU42" s="27">
        <v>2711281.192999999</v>
      </c>
      <c r="CV42" s="27">
        <v>325717110.70300001</v>
      </c>
      <c r="CW42" s="7">
        <f t="shared" si="35"/>
        <v>331770681.50800002</v>
      </c>
      <c r="CY42" t="str">
        <f t="shared" si="17"/>
        <v/>
      </c>
      <c r="DE42" s="7" t="str">
        <f t="shared" si="18"/>
        <v/>
      </c>
      <c r="DG42" t="str">
        <f t="shared" si="19"/>
        <v/>
      </c>
      <c r="DM42" s="7" t="str">
        <f t="shared" si="32"/>
        <v/>
      </c>
      <c r="DO42" t="str">
        <f t="shared" si="20"/>
        <v/>
      </c>
      <c r="DU42" s="7" t="str">
        <f t="shared" si="21"/>
        <v/>
      </c>
      <c r="DW42" t="str">
        <f t="shared" si="22"/>
        <v/>
      </c>
      <c r="EC42" s="7" t="str">
        <f t="shared" si="33"/>
        <v/>
      </c>
      <c r="EE42">
        <f t="shared" si="23"/>
        <v>32</v>
      </c>
      <c r="EF42" s="33" t="s">
        <v>205</v>
      </c>
      <c r="EG42" s="27">
        <v>4323878.7230000002</v>
      </c>
      <c r="EH42" s="27">
        <v>183763581.14299995</v>
      </c>
      <c r="EI42" s="27">
        <v>3169760.0409999993</v>
      </c>
      <c r="EJ42" s="27">
        <v>135737069.331</v>
      </c>
      <c r="EK42" s="7">
        <f t="shared" si="34"/>
        <v>183763581.14299995</v>
      </c>
      <c r="EM42" t="str">
        <f t="shared" si="24"/>
        <v/>
      </c>
      <c r="ES42" s="27" t="str">
        <f t="shared" si="25"/>
        <v/>
      </c>
      <c r="EU42" s="27">
        <f t="shared" si="26"/>
        <v>33</v>
      </c>
      <c r="EV42" s="33" t="s">
        <v>181</v>
      </c>
      <c r="EW42" s="27">
        <v>6162819.1159999995</v>
      </c>
      <c r="EX42" s="27">
        <v>324328276.17000002</v>
      </c>
      <c r="EY42" s="27">
        <v>4065223.0469999998</v>
      </c>
      <c r="EZ42" s="27">
        <v>287749175.17399997</v>
      </c>
      <c r="FA42" s="7">
        <f t="shared" si="27"/>
        <v>324328276.17000002</v>
      </c>
    </row>
    <row r="43" spans="5:163" ht="15.75" x14ac:dyDescent="0.25">
      <c r="E43">
        <f t="shared" si="0"/>
        <v>34</v>
      </c>
      <c r="F43" s="33" t="s">
        <v>237</v>
      </c>
      <c r="G43" s="27">
        <v>567469.06000000006</v>
      </c>
      <c r="H43" s="27">
        <v>11436603.217999998</v>
      </c>
      <c r="I43" s="27">
        <v>319354.64500000002</v>
      </c>
      <c r="J43" s="27">
        <v>6108926.0719999988</v>
      </c>
      <c r="K43" s="7">
        <f t="shared" si="28"/>
        <v>11436603.217999998</v>
      </c>
      <c r="M43">
        <f t="shared" si="29"/>
        <v>33</v>
      </c>
      <c r="N43" s="33" t="s">
        <v>266</v>
      </c>
      <c r="O43" s="27">
        <v>11952.671000000002</v>
      </c>
      <c r="P43" s="27">
        <v>13187565</v>
      </c>
      <c r="Q43" s="27">
        <v>20203.415000000005</v>
      </c>
      <c r="R43" s="27">
        <v>15847522.1</v>
      </c>
      <c r="S43" s="7">
        <f t="shared" si="1"/>
        <v>13187565</v>
      </c>
      <c r="U43" t="str">
        <f t="shared" si="2"/>
        <v/>
      </c>
      <c r="AA43" s="27" t="str">
        <f t="shared" si="3"/>
        <v/>
      </c>
      <c r="AC43" t="str">
        <f t="shared" si="4"/>
        <v/>
      </c>
      <c r="AI43" s="7" t="str">
        <f t="shared" si="30"/>
        <v/>
      </c>
      <c r="AK43" t="str">
        <f t="shared" si="5"/>
        <v/>
      </c>
      <c r="AQ43" s="7" t="str">
        <f t="shared" si="6"/>
        <v/>
      </c>
      <c r="AS43" t="str">
        <f t="shared" si="7"/>
        <v/>
      </c>
      <c r="AY43" s="7" t="str">
        <f t="shared" si="8"/>
        <v/>
      </c>
      <c r="BA43">
        <f t="shared" si="9"/>
        <v>33</v>
      </c>
      <c r="BB43" s="33" t="s">
        <v>186</v>
      </c>
      <c r="BC43" s="27">
        <v>35473.510999999999</v>
      </c>
      <c r="BD43" s="27">
        <v>11796382.805000002</v>
      </c>
      <c r="BE43" s="27">
        <v>42040.810000000005</v>
      </c>
      <c r="BF43" s="27">
        <v>16460565.759000001</v>
      </c>
      <c r="BG43" s="7">
        <f t="shared" si="10"/>
        <v>11796382.805000002</v>
      </c>
      <c r="BI43" t="str">
        <f t="shared" si="11"/>
        <v/>
      </c>
      <c r="BO43" s="27" t="str">
        <f t="shared" si="12"/>
        <v/>
      </c>
      <c r="BQ43" s="27">
        <f t="shared" si="13"/>
        <v>34</v>
      </c>
      <c r="BR43" s="33" t="s">
        <v>342</v>
      </c>
      <c r="BS43" s="27">
        <v>15076.169999999996</v>
      </c>
      <c r="BT43" s="27">
        <v>13457350.858000001</v>
      </c>
      <c r="BU43" s="27">
        <v>4993.57</v>
      </c>
      <c r="BV43" s="27">
        <v>12808054.354</v>
      </c>
      <c r="BW43" s="27">
        <f t="shared" si="14"/>
        <v>13457350.858000001</v>
      </c>
      <c r="CH43" s="27" t="str">
        <f t="shared" si="15"/>
        <v/>
      </c>
      <c r="CI43" s="33" t="s">
        <v>30</v>
      </c>
      <c r="CJ43" s="27">
        <v>3984572.5560000003</v>
      </c>
      <c r="CK43" s="27">
        <v>108703832.051</v>
      </c>
      <c r="CL43" s="27">
        <v>4381767.3930000011</v>
      </c>
      <c r="CM43" s="27">
        <v>105375839.464</v>
      </c>
      <c r="CN43" s="7" t="str">
        <f t="shared" si="16"/>
        <v/>
      </c>
      <c r="CQ43">
        <f t="shared" si="31"/>
        <v>33</v>
      </c>
      <c r="CR43" s="33" t="s">
        <v>169</v>
      </c>
      <c r="CS43" s="27">
        <v>9063094.2559999954</v>
      </c>
      <c r="CT43" s="27">
        <v>288143242.07600003</v>
      </c>
      <c r="CU43" s="27">
        <v>7820280.3910000017</v>
      </c>
      <c r="CV43" s="27">
        <v>270020090.56800008</v>
      </c>
      <c r="CW43" s="7">
        <f t="shared" si="35"/>
        <v>288143242.07600003</v>
      </c>
      <c r="CY43" t="str">
        <f t="shared" si="17"/>
        <v/>
      </c>
      <c r="DE43" s="7" t="str">
        <f t="shared" si="18"/>
        <v/>
      </c>
      <c r="DG43" t="str">
        <f t="shared" si="19"/>
        <v/>
      </c>
      <c r="DM43" s="7" t="str">
        <f t="shared" si="32"/>
        <v/>
      </c>
      <c r="DO43" t="str">
        <f t="shared" si="20"/>
        <v/>
      </c>
      <c r="DU43" s="7" t="str">
        <f t="shared" si="21"/>
        <v/>
      </c>
      <c r="DW43" t="str">
        <f t="shared" si="22"/>
        <v/>
      </c>
      <c r="EC43" s="7" t="str">
        <f t="shared" si="33"/>
        <v/>
      </c>
      <c r="EE43">
        <f t="shared" si="23"/>
        <v>33</v>
      </c>
      <c r="EF43" s="33" t="s">
        <v>325</v>
      </c>
      <c r="EG43" s="27">
        <v>909340.80899999978</v>
      </c>
      <c r="EH43" s="27">
        <v>182863040.73199999</v>
      </c>
      <c r="EI43" s="27">
        <v>1164764.196</v>
      </c>
      <c r="EJ43" s="27">
        <v>263591766.00199997</v>
      </c>
      <c r="EK43" s="7">
        <f t="shared" si="34"/>
        <v>182863040.73199999</v>
      </c>
      <c r="EM43" t="str">
        <f t="shared" si="24"/>
        <v/>
      </c>
      <c r="ES43" s="27" t="str">
        <f t="shared" si="25"/>
        <v/>
      </c>
      <c r="EU43" s="27">
        <f t="shared" si="26"/>
        <v>34</v>
      </c>
      <c r="EV43" s="33" t="s">
        <v>179</v>
      </c>
      <c r="EW43" s="27">
        <v>11350111.465</v>
      </c>
      <c r="EX43" s="27">
        <v>314209827.30799997</v>
      </c>
      <c r="EY43" s="27">
        <v>9477267.345999999</v>
      </c>
      <c r="EZ43" s="27">
        <v>346201384.25800002</v>
      </c>
      <c r="FA43" s="7">
        <f t="shared" si="27"/>
        <v>314209827.30799997</v>
      </c>
    </row>
    <row r="44" spans="5:163" ht="15.75" x14ac:dyDescent="0.25">
      <c r="E44">
        <f t="shared" si="0"/>
        <v>35</v>
      </c>
      <c r="F44" s="33" t="s">
        <v>147</v>
      </c>
      <c r="G44" s="27">
        <v>112896</v>
      </c>
      <c r="H44" s="27">
        <v>7150803</v>
      </c>
      <c r="I44" s="27">
        <v>34759.43</v>
      </c>
      <c r="J44" s="27">
        <v>1989939</v>
      </c>
      <c r="K44" s="7">
        <f t="shared" si="28"/>
        <v>7150803</v>
      </c>
      <c r="M44">
        <f t="shared" si="29"/>
        <v>34</v>
      </c>
      <c r="N44" s="33" t="s">
        <v>164</v>
      </c>
      <c r="O44" s="27">
        <v>84051.9</v>
      </c>
      <c r="P44" s="27">
        <v>10176644.767000001</v>
      </c>
      <c r="Q44" s="27">
        <v>75625.923999999999</v>
      </c>
      <c r="R44" s="27">
        <v>7215234.5910000009</v>
      </c>
      <c r="S44" s="7">
        <f t="shared" si="1"/>
        <v>10176644.767000001</v>
      </c>
      <c r="U44" t="str">
        <f t="shared" si="2"/>
        <v/>
      </c>
      <c r="AA44" s="27" t="str">
        <f t="shared" si="3"/>
        <v/>
      </c>
      <c r="AC44" t="str">
        <f t="shared" si="4"/>
        <v/>
      </c>
      <c r="AI44" s="7" t="str">
        <f t="shared" si="30"/>
        <v/>
      </c>
      <c r="AK44" t="str">
        <f t="shared" si="5"/>
        <v/>
      </c>
      <c r="AQ44" s="7" t="str">
        <f t="shared" si="6"/>
        <v/>
      </c>
      <c r="AS44" t="str">
        <f t="shared" si="7"/>
        <v/>
      </c>
      <c r="AY44" s="7" t="str">
        <f t="shared" si="8"/>
        <v/>
      </c>
      <c r="BA44">
        <f t="shared" si="9"/>
        <v>34</v>
      </c>
      <c r="BB44" s="33" t="s">
        <v>188</v>
      </c>
      <c r="BC44" s="27">
        <v>484893.73000000004</v>
      </c>
      <c r="BD44" s="27">
        <v>11687867.203000002</v>
      </c>
      <c r="BE44" s="27">
        <v>573826.45400000003</v>
      </c>
      <c r="BF44" s="27">
        <v>14158763.202000001</v>
      </c>
      <c r="BG44" s="7">
        <f t="shared" si="10"/>
        <v>11687867.203000002</v>
      </c>
      <c r="BI44" t="str">
        <f t="shared" si="11"/>
        <v/>
      </c>
      <c r="BO44" s="27" t="str">
        <f t="shared" si="12"/>
        <v/>
      </c>
      <c r="BQ44" s="27">
        <f t="shared" si="13"/>
        <v>35</v>
      </c>
      <c r="BR44" s="33" t="s">
        <v>177</v>
      </c>
      <c r="BS44" s="27">
        <v>195154.49899999998</v>
      </c>
      <c r="BT44" s="27">
        <v>11210215.134</v>
      </c>
      <c r="BU44" s="27">
        <v>78128.518999999986</v>
      </c>
      <c r="BV44" s="27">
        <v>5866840.892</v>
      </c>
      <c r="BW44" s="27">
        <f t="shared" si="14"/>
        <v>11210215.134</v>
      </c>
      <c r="CH44" s="27">
        <f t="shared" si="15"/>
        <v>34</v>
      </c>
      <c r="CI44" s="33" t="s">
        <v>237</v>
      </c>
      <c r="CJ44" s="27">
        <v>2369225.253000001</v>
      </c>
      <c r="CK44" s="27">
        <v>95027443.333999991</v>
      </c>
      <c r="CL44" s="27">
        <v>5160006.2479999978</v>
      </c>
      <c r="CM44" s="27">
        <v>203543749.21400002</v>
      </c>
      <c r="CN44" s="7">
        <f t="shared" si="16"/>
        <v>95027443.333999991</v>
      </c>
      <c r="CQ44">
        <f t="shared" si="31"/>
        <v>34</v>
      </c>
      <c r="CR44" s="33" t="s">
        <v>261</v>
      </c>
      <c r="CS44" s="27">
        <v>23839443.34</v>
      </c>
      <c r="CT44" s="27">
        <v>260168821.49999997</v>
      </c>
      <c r="CU44" s="27">
        <v>22903083.111000001</v>
      </c>
      <c r="CV44" s="27">
        <v>258004659.919</v>
      </c>
      <c r="CW44" s="7">
        <f t="shared" si="35"/>
        <v>260168821.49999997</v>
      </c>
      <c r="CY44" t="str">
        <f t="shared" si="17"/>
        <v/>
      </c>
      <c r="DE44" s="7" t="str">
        <f t="shared" si="18"/>
        <v/>
      </c>
      <c r="DG44" t="str">
        <f t="shared" si="19"/>
        <v/>
      </c>
      <c r="DM44" s="7" t="str">
        <f t="shared" si="32"/>
        <v/>
      </c>
      <c r="DO44" t="str">
        <f t="shared" si="20"/>
        <v/>
      </c>
      <c r="DU44" s="7" t="str">
        <f t="shared" si="21"/>
        <v/>
      </c>
      <c r="DW44" t="str">
        <f t="shared" si="22"/>
        <v/>
      </c>
      <c r="EC44" s="7" t="str">
        <f t="shared" si="33"/>
        <v/>
      </c>
      <c r="EE44">
        <f t="shared" si="23"/>
        <v>34</v>
      </c>
      <c r="EF44" s="33" t="s">
        <v>310</v>
      </c>
      <c r="EG44" s="27">
        <v>1572774.0069999998</v>
      </c>
      <c r="EH44" s="27">
        <v>175943593.65799996</v>
      </c>
      <c r="EI44" s="27">
        <v>928167.00800000003</v>
      </c>
      <c r="EJ44" s="27">
        <v>136483447.32900006</v>
      </c>
      <c r="EK44" s="7">
        <f t="shared" si="34"/>
        <v>175943593.65799996</v>
      </c>
      <c r="EM44" t="str">
        <f t="shared" si="24"/>
        <v/>
      </c>
      <c r="ES44" s="27" t="str">
        <f t="shared" si="25"/>
        <v/>
      </c>
      <c r="EU44" s="27">
        <f t="shared" si="26"/>
        <v>35</v>
      </c>
      <c r="EV44" s="33" t="s">
        <v>331</v>
      </c>
      <c r="EW44" s="27">
        <v>1645216.0140000004</v>
      </c>
      <c r="EX44" s="27">
        <v>308556638.08399999</v>
      </c>
      <c r="EY44" s="27">
        <v>1663053.0569999993</v>
      </c>
      <c r="EZ44" s="27">
        <v>256270879.34000009</v>
      </c>
      <c r="FA44" s="7">
        <f t="shared" si="27"/>
        <v>308556638.08399999</v>
      </c>
    </row>
    <row r="45" spans="5:163" ht="15.75" x14ac:dyDescent="0.25">
      <c r="E45">
        <f t="shared" si="0"/>
        <v>36</v>
      </c>
      <c r="F45" s="33" t="s">
        <v>230</v>
      </c>
      <c r="G45" s="27">
        <v>352186.6</v>
      </c>
      <c r="H45" s="27">
        <v>6811430</v>
      </c>
      <c r="I45" s="27">
        <v>518483.3</v>
      </c>
      <c r="J45" s="27">
        <v>9901572.4780000001</v>
      </c>
      <c r="K45" s="7">
        <f t="shared" si="28"/>
        <v>6811430</v>
      </c>
      <c r="M45">
        <f t="shared" si="29"/>
        <v>35</v>
      </c>
      <c r="N45" s="33" t="s">
        <v>252</v>
      </c>
      <c r="O45" s="27">
        <v>36714.551000000007</v>
      </c>
      <c r="P45" s="27">
        <v>10137042</v>
      </c>
      <c r="Q45" s="27">
        <v>20392</v>
      </c>
      <c r="R45" s="27">
        <v>23958567</v>
      </c>
      <c r="S45" s="7">
        <f t="shared" si="1"/>
        <v>10137042</v>
      </c>
      <c r="U45" t="str">
        <f t="shared" si="2"/>
        <v/>
      </c>
      <c r="AA45" s="27" t="str">
        <f t="shared" si="3"/>
        <v/>
      </c>
      <c r="AC45" t="str">
        <f t="shared" si="4"/>
        <v/>
      </c>
      <c r="AI45" s="7" t="str">
        <f t="shared" si="30"/>
        <v/>
      </c>
      <c r="AK45" t="str">
        <f t="shared" si="5"/>
        <v/>
      </c>
      <c r="AQ45" s="7" t="str">
        <f t="shared" si="6"/>
        <v/>
      </c>
      <c r="AS45" t="str">
        <f t="shared" si="7"/>
        <v/>
      </c>
      <c r="AY45" s="7" t="str">
        <f t="shared" si="8"/>
        <v/>
      </c>
      <c r="BA45">
        <f t="shared" si="9"/>
        <v>35</v>
      </c>
      <c r="BB45" s="33" t="s">
        <v>304</v>
      </c>
      <c r="BC45" s="27">
        <v>3133.22</v>
      </c>
      <c r="BD45" s="27">
        <v>8167983</v>
      </c>
      <c r="BE45" s="27">
        <v>1668.81</v>
      </c>
      <c r="BF45" s="27">
        <v>8909297.3979999982</v>
      </c>
      <c r="BG45" s="7">
        <f t="shared" si="10"/>
        <v>8167983</v>
      </c>
      <c r="BI45" t="str">
        <f t="shared" si="11"/>
        <v/>
      </c>
      <c r="BO45" s="27" t="str">
        <f t="shared" si="12"/>
        <v/>
      </c>
      <c r="BQ45" s="27">
        <f t="shared" si="13"/>
        <v>36</v>
      </c>
      <c r="BR45" s="33" t="s">
        <v>346</v>
      </c>
      <c r="BS45" s="27">
        <v>448794.32</v>
      </c>
      <c r="BT45" s="27">
        <v>10396316.399999999</v>
      </c>
      <c r="BU45" s="27">
        <v>238832</v>
      </c>
      <c r="BV45" s="27">
        <v>11160837.199999999</v>
      </c>
      <c r="BW45" s="27">
        <f t="shared" si="14"/>
        <v>10396316.399999999</v>
      </c>
      <c r="CH45" s="27">
        <f t="shared" si="15"/>
        <v>35</v>
      </c>
      <c r="CI45" s="33" t="s">
        <v>236</v>
      </c>
      <c r="CJ45" s="27">
        <v>3853051.6010000003</v>
      </c>
      <c r="CK45" s="27">
        <v>89919547.129999995</v>
      </c>
      <c r="CL45" s="27">
        <v>3157145.4020000002</v>
      </c>
      <c r="CM45" s="27">
        <v>55418193.401000001</v>
      </c>
      <c r="CN45" s="7">
        <f t="shared" si="16"/>
        <v>89919547.129999995</v>
      </c>
      <c r="CQ45">
        <f t="shared" si="31"/>
        <v>35</v>
      </c>
      <c r="CR45" s="33" t="s">
        <v>168</v>
      </c>
      <c r="CS45" s="27">
        <v>7370088.8879999993</v>
      </c>
      <c r="CT45" s="27">
        <v>232663402.83800003</v>
      </c>
      <c r="CU45" s="27">
        <v>7048754.1330000004</v>
      </c>
      <c r="CV45" s="27">
        <v>222056334.44300002</v>
      </c>
      <c r="CW45" s="7">
        <f t="shared" si="35"/>
        <v>232663402.83800003</v>
      </c>
      <c r="CY45" t="str">
        <f t="shared" si="17"/>
        <v/>
      </c>
      <c r="DE45" s="7" t="str">
        <f t="shared" si="18"/>
        <v/>
      </c>
      <c r="DG45" t="str">
        <f t="shared" si="19"/>
        <v/>
      </c>
      <c r="DM45" s="7" t="str">
        <f t="shared" si="32"/>
        <v/>
      </c>
      <c r="DO45" t="str">
        <f t="shared" si="20"/>
        <v/>
      </c>
      <c r="DU45" s="7" t="str">
        <f t="shared" si="21"/>
        <v/>
      </c>
      <c r="DW45" t="str">
        <f t="shared" si="22"/>
        <v/>
      </c>
      <c r="EC45" s="7" t="str">
        <f t="shared" si="33"/>
        <v/>
      </c>
      <c r="EE45">
        <f t="shared" si="23"/>
        <v>35</v>
      </c>
      <c r="EF45" s="33" t="s">
        <v>298</v>
      </c>
      <c r="EG45" s="27">
        <v>4422005.9020000016</v>
      </c>
      <c r="EH45" s="27">
        <v>162027379.48500001</v>
      </c>
      <c r="EI45" s="27">
        <v>4083872.2020000005</v>
      </c>
      <c r="EJ45" s="27">
        <v>143973386.43200004</v>
      </c>
      <c r="EK45" s="7">
        <f t="shared" si="34"/>
        <v>162027379.48500001</v>
      </c>
      <c r="EM45" t="str">
        <f t="shared" si="24"/>
        <v/>
      </c>
      <c r="ES45" s="27" t="str">
        <f t="shared" si="25"/>
        <v/>
      </c>
      <c r="EU45" s="27">
        <f t="shared" si="26"/>
        <v>36</v>
      </c>
      <c r="EV45" s="33" t="s">
        <v>102</v>
      </c>
      <c r="EW45" s="27">
        <v>1383980.395</v>
      </c>
      <c r="EX45" s="27">
        <v>296340481.49499989</v>
      </c>
      <c r="EY45" s="27">
        <v>1464599.2710000006</v>
      </c>
      <c r="EZ45" s="27">
        <v>259435761.99999997</v>
      </c>
      <c r="FA45" s="7">
        <f t="shared" si="27"/>
        <v>296340481.49499989</v>
      </c>
    </row>
    <row r="46" spans="5:163" ht="15.75" x14ac:dyDescent="0.25">
      <c r="E46">
        <f t="shared" si="0"/>
        <v>37</v>
      </c>
      <c r="F46" s="33" t="s">
        <v>235</v>
      </c>
      <c r="G46" s="27">
        <v>254049.30899999995</v>
      </c>
      <c r="H46" s="27">
        <v>6600806.8170000007</v>
      </c>
      <c r="I46" s="27">
        <v>263935.95</v>
      </c>
      <c r="J46" s="27">
        <v>4795610.7350000003</v>
      </c>
      <c r="K46" s="7">
        <f t="shared" si="28"/>
        <v>6600806.8170000007</v>
      </c>
      <c r="M46">
        <f t="shared" si="29"/>
        <v>36</v>
      </c>
      <c r="N46" s="33" t="s">
        <v>269</v>
      </c>
      <c r="O46" s="27">
        <v>44306.330000000009</v>
      </c>
      <c r="P46" s="27">
        <v>9164810.8870000001</v>
      </c>
      <c r="Q46" s="27">
        <v>37686.814000000006</v>
      </c>
      <c r="R46" s="27">
        <v>9240609.063000001</v>
      </c>
      <c r="S46" s="7">
        <f t="shared" si="1"/>
        <v>9164810.8870000001</v>
      </c>
      <c r="U46" t="str">
        <f t="shared" si="2"/>
        <v/>
      </c>
      <c r="AA46" s="27" t="str">
        <f t="shared" si="3"/>
        <v/>
      </c>
      <c r="AC46" t="str">
        <f t="shared" si="4"/>
        <v/>
      </c>
      <c r="AI46" s="7" t="str">
        <f t="shared" si="30"/>
        <v/>
      </c>
      <c r="AK46" t="str">
        <f t="shared" si="5"/>
        <v/>
      </c>
      <c r="AQ46" s="7" t="str">
        <f t="shared" si="6"/>
        <v/>
      </c>
      <c r="AS46" t="str">
        <f t="shared" si="7"/>
        <v/>
      </c>
      <c r="AY46" s="7" t="str">
        <f t="shared" si="8"/>
        <v/>
      </c>
      <c r="BA46">
        <f t="shared" si="9"/>
        <v>36</v>
      </c>
      <c r="BB46" s="33" t="s">
        <v>301</v>
      </c>
      <c r="BC46" s="27">
        <v>89413.87</v>
      </c>
      <c r="BD46" s="27">
        <v>7772269.1540000001</v>
      </c>
      <c r="BE46" s="27">
        <v>145832.02000000002</v>
      </c>
      <c r="BF46" s="27">
        <v>8256180.6119999997</v>
      </c>
      <c r="BG46" s="7">
        <f t="shared" si="10"/>
        <v>7772269.1540000001</v>
      </c>
      <c r="BI46" t="str">
        <f t="shared" si="11"/>
        <v/>
      </c>
      <c r="BO46" s="27" t="str">
        <f t="shared" si="12"/>
        <v/>
      </c>
      <c r="BQ46" s="27">
        <f t="shared" si="13"/>
        <v>37</v>
      </c>
      <c r="BR46" s="33" t="s">
        <v>183</v>
      </c>
      <c r="BS46" s="27">
        <v>164142.02100000004</v>
      </c>
      <c r="BT46" s="27">
        <v>9857676.3780000005</v>
      </c>
      <c r="BU46" s="27">
        <v>902335.79399999999</v>
      </c>
      <c r="BV46" s="27">
        <v>21097143.424999997</v>
      </c>
      <c r="BW46" s="27">
        <f t="shared" si="14"/>
        <v>9857676.3780000005</v>
      </c>
      <c r="CH46" s="27">
        <f t="shared" si="15"/>
        <v>36</v>
      </c>
      <c r="CI46" s="33" t="s">
        <v>235</v>
      </c>
      <c r="CJ46" s="27">
        <v>1743718.0670000003</v>
      </c>
      <c r="CK46" s="27">
        <v>74377133.961999997</v>
      </c>
      <c r="CL46" s="27">
        <v>1130907.9679999999</v>
      </c>
      <c r="CM46" s="27">
        <v>52183081.246999994</v>
      </c>
      <c r="CN46" s="7">
        <f t="shared" si="16"/>
        <v>74377133.961999997</v>
      </c>
      <c r="CQ46">
        <f t="shared" si="31"/>
        <v>36</v>
      </c>
      <c r="CR46" s="33" t="s">
        <v>275</v>
      </c>
      <c r="CS46" s="27">
        <v>3702280.9499999983</v>
      </c>
      <c r="CT46" s="27">
        <v>215927114.16099995</v>
      </c>
      <c r="CU46" s="27">
        <v>8441927.3579999954</v>
      </c>
      <c r="CV46" s="27">
        <v>449423719.48799998</v>
      </c>
      <c r="CW46" s="7">
        <f t="shared" si="35"/>
        <v>215927114.16099995</v>
      </c>
      <c r="CY46" t="str">
        <f t="shared" si="17"/>
        <v/>
      </c>
      <c r="DE46" s="7" t="str">
        <f t="shared" si="18"/>
        <v/>
      </c>
      <c r="DG46" t="str">
        <f t="shared" si="19"/>
        <v/>
      </c>
      <c r="DM46" s="7" t="str">
        <f t="shared" si="32"/>
        <v/>
      </c>
      <c r="DO46" t="str">
        <f t="shared" si="20"/>
        <v/>
      </c>
      <c r="DU46" s="7" t="str">
        <f t="shared" si="21"/>
        <v/>
      </c>
      <c r="DW46" t="str">
        <f t="shared" si="22"/>
        <v/>
      </c>
      <c r="EC46" s="7" t="str">
        <f t="shared" si="33"/>
        <v/>
      </c>
      <c r="EE46">
        <f t="shared" si="23"/>
        <v>36</v>
      </c>
      <c r="EF46" s="33" t="s">
        <v>322</v>
      </c>
      <c r="EG46" s="27">
        <v>3021140.680000002</v>
      </c>
      <c r="EH46" s="27">
        <v>157823172.47</v>
      </c>
      <c r="EI46" s="27">
        <v>2822637.6619999995</v>
      </c>
      <c r="EJ46" s="27">
        <v>145177892.45300007</v>
      </c>
      <c r="EK46" s="7">
        <f t="shared" si="34"/>
        <v>157823172.47</v>
      </c>
      <c r="EM46" t="str">
        <f t="shared" si="24"/>
        <v/>
      </c>
      <c r="ES46" s="27" t="str">
        <f t="shared" si="25"/>
        <v/>
      </c>
      <c r="EU46" s="27">
        <f t="shared" si="26"/>
        <v>37</v>
      </c>
      <c r="EV46" s="33" t="s">
        <v>109</v>
      </c>
      <c r="EW46" s="27">
        <v>2759371.3140000002</v>
      </c>
      <c r="EX46" s="27">
        <v>294683189.00900006</v>
      </c>
      <c r="EY46" s="27">
        <v>2977569.5639999993</v>
      </c>
      <c r="EZ46" s="27">
        <v>326557483.81800008</v>
      </c>
      <c r="FA46" s="7">
        <f t="shared" si="27"/>
        <v>294683189.00900006</v>
      </c>
    </row>
    <row r="47" spans="5:163" ht="15.75" x14ac:dyDescent="0.25">
      <c r="E47">
        <f t="shared" si="0"/>
        <v>38</v>
      </c>
      <c r="F47" s="33" t="s">
        <v>231</v>
      </c>
      <c r="G47" s="27">
        <v>94568.810000000012</v>
      </c>
      <c r="H47" s="27">
        <v>5033643.1609999994</v>
      </c>
      <c r="I47" s="27">
        <v>2026.92</v>
      </c>
      <c r="J47" s="27">
        <v>553097.93999999994</v>
      </c>
      <c r="K47" s="7">
        <f t="shared" si="28"/>
        <v>5033643.1609999994</v>
      </c>
      <c r="M47">
        <f t="shared" si="29"/>
        <v>37</v>
      </c>
      <c r="N47" s="33" t="s">
        <v>238</v>
      </c>
      <c r="O47" s="27">
        <v>6161.525999999998</v>
      </c>
      <c r="P47" s="27">
        <v>8555669.118999999</v>
      </c>
      <c r="Q47" s="27">
        <v>11936.277</v>
      </c>
      <c r="R47" s="27">
        <v>9032586.8970000017</v>
      </c>
      <c r="S47" s="7">
        <f t="shared" si="1"/>
        <v>8555669.118999999</v>
      </c>
      <c r="U47" t="str">
        <f t="shared" si="2"/>
        <v/>
      </c>
      <c r="AA47" s="27" t="str">
        <f t="shared" si="3"/>
        <v/>
      </c>
      <c r="AC47" t="str">
        <f t="shared" si="4"/>
        <v/>
      </c>
      <c r="AI47" s="7" t="str">
        <f t="shared" si="30"/>
        <v/>
      </c>
      <c r="AK47" t="str">
        <f t="shared" si="5"/>
        <v/>
      </c>
      <c r="AQ47" s="7" t="str">
        <f t="shared" si="6"/>
        <v/>
      </c>
      <c r="AS47" t="str">
        <f t="shared" si="7"/>
        <v/>
      </c>
      <c r="AY47" s="7" t="str">
        <f t="shared" si="8"/>
        <v/>
      </c>
      <c r="BA47">
        <f t="shared" si="9"/>
        <v>37</v>
      </c>
      <c r="BB47" s="33" t="s">
        <v>297</v>
      </c>
      <c r="BC47" s="27">
        <v>45163.508000000002</v>
      </c>
      <c r="BD47" s="27">
        <v>7236651.8740000008</v>
      </c>
      <c r="BE47" s="27">
        <v>52171.497999999992</v>
      </c>
      <c r="BF47" s="27">
        <v>6757747.5850000009</v>
      </c>
      <c r="BG47" s="7">
        <f t="shared" si="10"/>
        <v>7236651.8740000008</v>
      </c>
      <c r="BI47" t="str">
        <f t="shared" si="11"/>
        <v/>
      </c>
      <c r="BO47" s="27" t="str">
        <f t="shared" si="12"/>
        <v/>
      </c>
      <c r="BQ47" s="27">
        <f t="shared" si="13"/>
        <v>38</v>
      </c>
      <c r="BR47" s="33" t="s">
        <v>112</v>
      </c>
      <c r="BS47" s="27">
        <v>14877.407000000003</v>
      </c>
      <c r="BT47" s="27">
        <v>9631037.7489999998</v>
      </c>
      <c r="BU47" s="27">
        <v>6106.5840000000026</v>
      </c>
      <c r="BV47" s="27">
        <v>13358714.384</v>
      </c>
      <c r="BW47" s="27">
        <f t="shared" si="14"/>
        <v>9631037.7489999998</v>
      </c>
      <c r="CH47" s="27">
        <f t="shared" si="15"/>
        <v>37</v>
      </c>
      <c r="CI47" s="33" t="s">
        <v>21</v>
      </c>
      <c r="CJ47" s="27">
        <v>360435.56000000006</v>
      </c>
      <c r="CK47" s="27">
        <v>63362559.109999999</v>
      </c>
      <c r="CL47" s="27">
        <v>189937.82000000009</v>
      </c>
      <c r="CM47" s="27">
        <v>35946982</v>
      </c>
      <c r="CN47" s="7">
        <f t="shared" si="16"/>
        <v>63362559.109999999</v>
      </c>
      <c r="CQ47">
        <f t="shared" si="31"/>
        <v>37</v>
      </c>
      <c r="CR47" s="33" t="s">
        <v>165</v>
      </c>
      <c r="CS47" s="27">
        <v>5307339.9329999993</v>
      </c>
      <c r="CT47" s="27">
        <v>169370559.40199998</v>
      </c>
      <c r="CU47" s="27">
        <v>6410945.1620000005</v>
      </c>
      <c r="CV47" s="27">
        <v>222748393.66</v>
      </c>
      <c r="CW47" s="7">
        <f t="shared" si="35"/>
        <v>169370559.40199998</v>
      </c>
      <c r="CY47" t="str">
        <f t="shared" si="17"/>
        <v/>
      </c>
      <c r="DE47" s="7" t="str">
        <f t="shared" si="18"/>
        <v/>
      </c>
      <c r="DG47" t="str">
        <f t="shared" si="19"/>
        <v/>
      </c>
      <c r="DM47" s="7" t="str">
        <f t="shared" si="32"/>
        <v/>
      </c>
      <c r="DO47" t="str">
        <f t="shared" si="20"/>
        <v/>
      </c>
      <c r="DU47" s="7" t="str">
        <f t="shared" si="21"/>
        <v/>
      </c>
      <c r="DW47" t="str">
        <f t="shared" si="22"/>
        <v/>
      </c>
      <c r="EC47" s="7" t="str">
        <f t="shared" si="33"/>
        <v/>
      </c>
      <c r="EE47">
        <f t="shared" si="23"/>
        <v>37</v>
      </c>
      <c r="EF47" s="33" t="s">
        <v>291</v>
      </c>
      <c r="EG47" s="27">
        <v>217183.30099999995</v>
      </c>
      <c r="EH47" s="27">
        <v>143874032.48400003</v>
      </c>
      <c r="EI47" s="27">
        <v>191956.88500000004</v>
      </c>
      <c r="EJ47" s="27">
        <v>153629146.752</v>
      </c>
      <c r="EK47" s="7">
        <f t="shared" si="34"/>
        <v>143874032.48400003</v>
      </c>
      <c r="EM47" t="str">
        <f t="shared" si="24"/>
        <v/>
      </c>
      <c r="ES47" s="27" t="str">
        <f t="shared" si="25"/>
        <v/>
      </c>
      <c r="EU47" s="27">
        <f t="shared" si="26"/>
        <v>38</v>
      </c>
      <c r="EV47" s="33" t="s">
        <v>180</v>
      </c>
      <c r="EW47" s="27">
        <v>4428573.6370000001</v>
      </c>
      <c r="EX47" s="27">
        <v>284406326.134</v>
      </c>
      <c r="EY47" s="27">
        <v>1165375.541</v>
      </c>
      <c r="EZ47" s="27">
        <v>105037809.566</v>
      </c>
      <c r="FA47" s="7">
        <f t="shared" si="27"/>
        <v>284406326.134</v>
      </c>
    </row>
    <row r="48" spans="5:163" ht="15.75" x14ac:dyDescent="0.25">
      <c r="E48">
        <f t="shared" si="0"/>
        <v>39</v>
      </c>
      <c r="F48" s="33" t="s">
        <v>233</v>
      </c>
      <c r="G48" s="27">
        <v>22409</v>
      </c>
      <c r="H48" s="27">
        <v>3281735.716</v>
      </c>
      <c r="I48" s="27">
        <v>32516.5</v>
      </c>
      <c r="J48" s="27">
        <v>5120623.9120000005</v>
      </c>
      <c r="K48" s="7">
        <f t="shared" si="28"/>
        <v>3281735.716</v>
      </c>
      <c r="M48">
        <f t="shared" si="29"/>
        <v>38</v>
      </c>
      <c r="N48" s="33" t="s">
        <v>169</v>
      </c>
      <c r="O48" s="27">
        <v>109129.37999999999</v>
      </c>
      <c r="P48" s="27">
        <v>7311562.966</v>
      </c>
      <c r="Q48" s="27">
        <v>216943.87</v>
      </c>
      <c r="R48" s="27">
        <v>8913477.5720000006</v>
      </c>
      <c r="S48" s="7">
        <f t="shared" si="1"/>
        <v>7311562.966</v>
      </c>
      <c r="U48" t="str">
        <f t="shared" si="2"/>
        <v/>
      </c>
      <c r="AA48" s="27" t="str">
        <f t="shared" si="3"/>
        <v/>
      </c>
      <c r="AC48" t="str">
        <f t="shared" si="4"/>
        <v/>
      </c>
      <c r="AI48" s="7" t="str">
        <f t="shared" si="30"/>
        <v/>
      </c>
      <c r="AK48" t="str">
        <f t="shared" si="5"/>
        <v/>
      </c>
      <c r="AQ48" s="7" t="str">
        <f t="shared" si="6"/>
        <v/>
      </c>
      <c r="AS48" t="str">
        <f t="shared" si="7"/>
        <v/>
      </c>
      <c r="AY48" s="7" t="str">
        <f t="shared" si="8"/>
        <v/>
      </c>
      <c r="BA48">
        <f t="shared" si="9"/>
        <v>38</v>
      </c>
      <c r="BB48" s="33" t="s">
        <v>305</v>
      </c>
      <c r="BC48" s="27">
        <v>44072.155999999995</v>
      </c>
      <c r="BD48" s="27">
        <v>4679185.4580000006</v>
      </c>
      <c r="BE48" s="27">
        <v>63584.37</v>
      </c>
      <c r="BF48" s="27">
        <v>6099135.4589999998</v>
      </c>
      <c r="BG48" s="7">
        <f t="shared" si="10"/>
        <v>4679185.4580000006</v>
      </c>
      <c r="BI48" t="str">
        <f t="shared" si="11"/>
        <v/>
      </c>
      <c r="BO48" s="27" t="str">
        <f t="shared" si="12"/>
        <v/>
      </c>
      <c r="BQ48" s="27">
        <f t="shared" si="13"/>
        <v>39</v>
      </c>
      <c r="BR48" s="33" t="s">
        <v>176</v>
      </c>
      <c r="BS48" s="27">
        <v>71913.670000000013</v>
      </c>
      <c r="BT48" s="27">
        <v>8905765.5300000012</v>
      </c>
      <c r="BU48" s="27">
        <v>124130.60999999999</v>
      </c>
      <c r="BV48" s="27">
        <v>12865048.98</v>
      </c>
      <c r="BW48" s="27">
        <f t="shared" si="14"/>
        <v>8905765.5300000012</v>
      </c>
      <c r="CH48" s="27">
        <f t="shared" si="15"/>
        <v>38</v>
      </c>
      <c r="CI48" s="33" t="s">
        <v>27</v>
      </c>
      <c r="CJ48" s="27">
        <v>1612920.9910000004</v>
      </c>
      <c r="CK48" s="27">
        <v>47634732.287</v>
      </c>
      <c r="CL48" s="27">
        <v>1629266.7699999998</v>
      </c>
      <c r="CM48" s="27">
        <v>50741233.930999994</v>
      </c>
      <c r="CN48" s="7">
        <f t="shared" si="16"/>
        <v>47634732.287</v>
      </c>
      <c r="CQ48">
        <f t="shared" si="31"/>
        <v>38</v>
      </c>
      <c r="CR48" s="33" t="s">
        <v>170</v>
      </c>
      <c r="CS48" s="27">
        <v>2034271.3720000007</v>
      </c>
      <c r="CT48" s="27">
        <v>166461528.35100001</v>
      </c>
      <c r="CU48" s="27">
        <v>1835243.0699999994</v>
      </c>
      <c r="CV48" s="27">
        <v>159150259.51999998</v>
      </c>
      <c r="CW48" s="7">
        <f t="shared" si="35"/>
        <v>166461528.35100001</v>
      </c>
      <c r="CY48" t="str">
        <f t="shared" si="17"/>
        <v/>
      </c>
      <c r="DE48" s="7" t="str">
        <f t="shared" si="18"/>
        <v/>
      </c>
      <c r="DG48" t="str">
        <f t="shared" si="19"/>
        <v/>
      </c>
      <c r="DM48" s="7" t="str">
        <f t="shared" si="32"/>
        <v/>
      </c>
      <c r="DO48" t="str">
        <f t="shared" si="20"/>
        <v/>
      </c>
      <c r="DU48" s="7" t="str">
        <f t="shared" si="21"/>
        <v/>
      </c>
      <c r="DW48" t="str">
        <f t="shared" si="22"/>
        <v/>
      </c>
      <c r="EC48" s="7" t="str">
        <f t="shared" si="33"/>
        <v/>
      </c>
      <c r="EE48">
        <f t="shared" si="23"/>
        <v>38</v>
      </c>
      <c r="EF48" s="33" t="s">
        <v>308</v>
      </c>
      <c r="EG48" s="27">
        <v>324212.81699999986</v>
      </c>
      <c r="EH48" s="27">
        <v>122245629.72499996</v>
      </c>
      <c r="EI48" s="27">
        <v>304660.1059999998</v>
      </c>
      <c r="EJ48" s="27">
        <v>111045448.465</v>
      </c>
      <c r="EK48" s="7">
        <f t="shared" si="34"/>
        <v>122245629.72499996</v>
      </c>
      <c r="EM48" t="str">
        <f t="shared" si="24"/>
        <v/>
      </c>
      <c r="ES48" s="27" t="str">
        <f t="shared" si="25"/>
        <v/>
      </c>
      <c r="EU48" s="27">
        <f t="shared" si="26"/>
        <v>39</v>
      </c>
      <c r="EV48" s="33" t="s">
        <v>177</v>
      </c>
      <c r="EW48" s="27">
        <v>1609270.1670000004</v>
      </c>
      <c r="EX48" s="27">
        <v>282300539.39600009</v>
      </c>
      <c r="EY48" s="27">
        <v>1396111.1370000008</v>
      </c>
      <c r="EZ48" s="27">
        <v>227768556.34400001</v>
      </c>
      <c r="FA48" s="7">
        <f t="shared" si="27"/>
        <v>282300539.39600009</v>
      </c>
    </row>
    <row r="49" spans="5:157" ht="15.75" x14ac:dyDescent="0.25">
      <c r="E49" t="str">
        <f t="shared" si="0"/>
        <v/>
      </c>
      <c r="F49" s="33" t="s">
        <v>30</v>
      </c>
      <c r="G49" s="27">
        <v>403704.48000000004</v>
      </c>
      <c r="H49" s="27">
        <v>2993105.6599999997</v>
      </c>
      <c r="I49" s="27">
        <v>407715.47900000005</v>
      </c>
      <c r="J49" s="27">
        <v>2959347.6999999997</v>
      </c>
      <c r="K49" s="7" t="str">
        <f t="shared" si="28"/>
        <v/>
      </c>
      <c r="M49">
        <f t="shared" si="29"/>
        <v>39</v>
      </c>
      <c r="N49" s="33" t="s">
        <v>239</v>
      </c>
      <c r="O49" s="27">
        <v>39792.068999999996</v>
      </c>
      <c r="P49" s="27">
        <v>7268465.4899999984</v>
      </c>
      <c r="Q49" s="27">
        <v>23702.655999999999</v>
      </c>
      <c r="R49" s="27">
        <v>7136442.7930000005</v>
      </c>
      <c r="S49" s="7">
        <f t="shared" si="1"/>
        <v>7268465.4899999984</v>
      </c>
      <c r="U49" t="str">
        <f t="shared" si="2"/>
        <v/>
      </c>
      <c r="AA49" s="27" t="str">
        <f t="shared" si="3"/>
        <v/>
      </c>
      <c r="AC49" t="str">
        <f t="shared" si="4"/>
        <v/>
      </c>
      <c r="AI49" s="7" t="str">
        <f t="shared" si="30"/>
        <v/>
      </c>
      <c r="AK49" t="str">
        <f t="shared" si="5"/>
        <v/>
      </c>
      <c r="AQ49" s="7" t="str">
        <f t="shared" si="6"/>
        <v/>
      </c>
      <c r="AS49" t="str">
        <f t="shared" si="7"/>
        <v/>
      </c>
      <c r="AY49" s="7" t="str">
        <f t="shared" si="8"/>
        <v/>
      </c>
      <c r="BA49">
        <f t="shared" si="9"/>
        <v>39</v>
      </c>
      <c r="BB49" s="33" t="s">
        <v>291</v>
      </c>
      <c r="BC49" s="27">
        <v>1750.789</v>
      </c>
      <c r="BD49" s="27">
        <v>4611837.9650000008</v>
      </c>
      <c r="BE49" s="27">
        <v>6378.4649999999992</v>
      </c>
      <c r="BF49" s="27">
        <v>14308025.131000005</v>
      </c>
      <c r="BG49" s="7">
        <f t="shared" si="10"/>
        <v>4611837.9650000008</v>
      </c>
      <c r="BI49" t="str">
        <f t="shared" si="11"/>
        <v/>
      </c>
      <c r="BO49" s="27" t="str">
        <f t="shared" si="12"/>
        <v/>
      </c>
      <c r="BQ49" s="27">
        <f t="shared" si="13"/>
        <v>40</v>
      </c>
      <c r="BR49" s="33" t="s">
        <v>340</v>
      </c>
      <c r="BS49" s="27">
        <v>88132.3</v>
      </c>
      <c r="BT49" s="27">
        <v>8797725</v>
      </c>
      <c r="BU49" s="27">
        <v>8167</v>
      </c>
      <c r="BV49" s="27">
        <v>1384380</v>
      </c>
      <c r="BW49" s="27">
        <f t="shared" si="14"/>
        <v>8797725</v>
      </c>
      <c r="CH49" s="27">
        <f t="shared" si="15"/>
        <v>39</v>
      </c>
      <c r="CI49" s="33" t="s">
        <v>226</v>
      </c>
      <c r="CJ49" s="27">
        <v>7437816.9309999999</v>
      </c>
      <c r="CK49" s="27">
        <v>37706177</v>
      </c>
      <c r="CL49" s="27">
        <v>4827328.1500000013</v>
      </c>
      <c r="CM49" s="27">
        <v>23867553</v>
      </c>
      <c r="CN49" s="7">
        <f t="shared" si="16"/>
        <v>37706177</v>
      </c>
      <c r="CQ49">
        <f t="shared" si="31"/>
        <v>39</v>
      </c>
      <c r="CR49" s="33" t="s">
        <v>264</v>
      </c>
      <c r="CS49" s="27">
        <v>2228004.6460000002</v>
      </c>
      <c r="CT49" s="27">
        <v>163339541.50199997</v>
      </c>
      <c r="CU49" s="27">
        <v>2096228.7830000001</v>
      </c>
      <c r="CV49" s="27">
        <v>238310711.35200003</v>
      </c>
      <c r="CW49" s="7">
        <f t="shared" si="35"/>
        <v>163339541.50199997</v>
      </c>
      <c r="CY49" t="str">
        <f t="shared" si="17"/>
        <v/>
      </c>
      <c r="DE49" s="7" t="str">
        <f t="shared" si="18"/>
        <v/>
      </c>
      <c r="DG49" t="str">
        <f t="shared" si="19"/>
        <v/>
      </c>
      <c r="DM49" s="7" t="str">
        <f t="shared" si="32"/>
        <v/>
      </c>
      <c r="DO49" t="str">
        <f t="shared" si="20"/>
        <v/>
      </c>
      <c r="DU49" s="7" t="str">
        <f t="shared" si="21"/>
        <v/>
      </c>
      <c r="DW49" t="str">
        <f t="shared" si="22"/>
        <v/>
      </c>
      <c r="EC49" s="7" t="str">
        <f t="shared" si="33"/>
        <v/>
      </c>
      <c r="EE49">
        <f t="shared" si="23"/>
        <v>39</v>
      </c>
      <c r="EF49" s="33" t="s">
        <v>292</v>
      </c>
      <c r="EG49" s="27">
        <v>886725.75900000019</v>
      </c>
      <c r="EH49" s="27">
        <v>88660421.328000009</v>
      </c>
      <c r="EI49" s="27">
        <v>1370625.0300000003</v>
      </c>
      <c r="EJ49" s="27">
        <v>89062116.28899996</v>
      </c>
      <c r="EK49" s="7">
        <f t="shared" si="34"/>
        <v>88660421.328000009</v>
      </c>
      <c r="EM49" t="str">
        <f t="shared" si="24"/>
        <v/>
      </c>
      <c r="ES49" s="27" t="str">
        <f t="shared" si="25"/>
        <v/>
      </c>
      <c r="EU49" s="27">
        <f t="shared" si="26"/>
        <v>40</v>
      </c>
      <c r="EV49" s="33" t="s">
        <v>92</v>
      </c>
      <c r="EW49" s="27">
        <v>249384.93300000002</v>
      </c>
      <c r="EX49" s="27">
        <v>279579884.54699993</v>
      </c>
      <c r="EY49" s="27">
        <v>249186.60899999991</v>
      </c>
      <c r="EZ49" s="27">
        <v>275575099.0680002</v>
      </c>
      <c r="FA49" s="7">
        <f t="shared" si="27"/>
        <v>279579884.54699993</v>
      </c>
    </row>
    <row r="50" spans="5:157" ht="15.75" x14ac:dyDescent="0.25">
      <c r="E50">
        <f t="shared" si="0"/>
        <v>40</v>
      </c>
      <c r="F50" s="33" t="s">
        <v>194</v>
      </c>
      <c r="G50" s="27">
        <v>10966</v>
      </c>
      <c r="H50" s="27">
        <v>2143691</v>
      </c>
      <c r="I50" s="27">
        <v>17921</v>
      </c>
      <c r="J50" s="27">
        <v>3787910</v>
      </c>
      <c r="K50" s="7">
        <f t="shared" si="28"/>
        <v>2143691</v>
      </c>
      <c r="M50">
        <f t="shared" si="29"/>
        <v>40</v>
      </c>
      <c r="N50" s="33" t="s">
        <v>166</v>
      </c>
      <c r="O50" s="27">
        <v>65206.191999999995</v>
      </c>
      <c r="P50" s="27">
        <v>6851682.7939999998</v>
      </c>
      <c r="Q50" s="27">
        <v>164194.41999999998</v>
      </c>
      <c r="R50" s="27">
        <v>15744053</v>
      </c>
      <c r="S50" s="7">
        <f t="shared" si="1"/>
        <v>6851682.7939999998</v>
      </c>
      <c r="U50" t="str">
        <f t="shared" si="2"/>
        <v/>
      </c>
      <c r="AA50" s="27" t="str">
        <f t="shared" si="3"/>
        <v/>
      </c>
      <c r="AC50" t="str">
        <f t="shared" si="4"/>
        <v/>
      </c>
      <c r="AI50" s="7" t="str">
        <f t="shared" si="30"/>
        <v/>
      </c>
      <c r="AK50" t="str">
        <f t="shared" si="5"/>
        <v/>
      </c>
      <c r="AQ50" s="7" t="str">
        <f t="shared" si="6"/>
        <v/>
      </c>
      <c r="AS50" t="str">
        <f t="shared" si="7"/>
        <v/>
      </c>
      <c r="AY50" s="7" t="str">
        <f t="shared" si="8"/>
        <v/>
      </c>
      <c r="BA50">
        <f t="shared" si="9"/>
        <v>40</v>
      </c>
      <c r="BB50" s="33" t="s">
        <v>298</v>
      </c>
      <c r="BC50" s="27">
        <v>350721.32500000001</v>
      </c>
      <c r="BD50" s="27">
        <v>3961291.327</v>
      </c>
      <c r="BE50" s="27">
        <v>170552.28400000001</v>
      </c>
      <c r="BF50" s="27">
        <v>3403367.0949999997</v>
      </c>
      <c r="BG50" s="7">
        <f t="shared" si="10"/>
        <v>3961291.327</v>
      </c>
      <c r="BI50" t="str">
        <f t="shared" si="11"/>
        <v/>
      </c>
      <c r="BO50" s="27" t="str">
        <f t="shared" si="12"/>
        <v/>
      </c>
      <c r="BQ50" s="27">
        <f t="shared" si="13"/>
        <v>41</v>
      </c>
      <c r="BR50" s="33" t="s">
        <v>179</v>
      </c>
      <c r="BS50" s="27">
        <v>137902.60799999998</v>
      </c>
      <c r="BT50" s="27">
        <v>8299909.6449999996</v>
      </c>
      <c r="BU50" s="27">
        <v>38121.804000000004</v>
      </c>
      <c r="BV50" s="27">
        <v>13577447.295999998</v>
      </c>
      <c r="BW50" s="27">
        <f t="shared" si="14"/>
        <v>8299909.6449999996</v>
      </c>
      <c r="CH50" s="27">
        <f t="shared" si="15"/>
        <v>40</v>
      </c>
      <c r="CI50" s="33" t="s">
        <v>231</v>
      </c>
      <c r="CJ50" s="27">
        <v>1703482.51</v>
      </c>
      <c r="CK50" s="27">
        <v>37403525.114999995</v>
      </c>
      <c r="CL50" s="27">
        <v>1876038.06</v>
      </c>
      <c r="CM50" s="27">
        <v>39148967</v>
      </c>
      <c r="CN50" s="7">
        <f t="shared" si="16"/>
        <v>37403525.114999995</v>
      </c>
      <c r="CQ50">
        <f t="shared" si="31"/>
        <v>40</v>
      </c>
      <c r="CR50" s="33" t="s">
        <v>76</v>
      </c>
      <c r="CS50" s="27">
        <v>829467.12000000011</v>
      </c>
      <c r="CT50" s="27">
        <v>158291006.336</v>
      </c>
      <c r="CU50" s="27">
        <v>794018.96400000027</v>
      </c>
      <c r="CV50" s="27">
        <v>156469096.86700001</v>
      </c>
      <c r="CW50" s="7">
        <f t="shared" si="35"/>
        <v>158291006.336</v>
      </c>
      <c r="CY50" t="str">
        <f t="shared" si="17"/>
        <v/>
      </c>
      <c r="DE50" s="7" t="str">
        <f t="shared" si="18"/>
        <v/>
      </c>
      <c r="DG50" t="str">
        <f t="shared" si="19"/>
        <v/>
      </c>
      <c r="DM50" s="7" t="str">
        <f t="shared" si="32"/>
        <v/>
      </c>
      <c r="DO50" t="str">
        <f t="shared" si="20"/>
        <v/>
      </c>
      <c r="DU50" s="7" t="str">
        <f t="shared" si="21"/>
        <v/>
      </c>
      <c r="DW50" t="str">
        <f t="shared" si="22"/>
        <v/>
      </c>
      <c r="EC50" s="7" t="str">
        <f t="shared" si="33"/>
        <v/>
      </c>
      <c r="EE50">
        <f t="shared" si="23"/>
        <v>40</v>
      </c>
      <c r="EF50" s="33" t="s">
        <v>290</v>
      </c>
      <c r="EG50" s="27">
        <v>631931.26199999999</v>
      </c>
      <c r="EH50" s="27">
        <v>81555401.945999995</v>
      </c>
      <c r="EI50" s="27">
        <v>767811.34399999981</v>
      </c>
      <c r="EJ50" s="27">
        <v>140601147.97600004</v>
      </c>
      <c r="EK50" s="7">
        <f t="shared" si="34"/>
        <v>81555401.945999995</v>
      </c>
      <c r="EM50" t="str">
        <f t="shared" si="24"/>
        <v/>
      </c>
      <c r="ES50" s="27" t="str">
        <f t="shared" si="25"/>
        <v/>
      </c>
      <c r="EU50" s="27">
        <f t="shared" si="26"/>
        <v>41</v>
      </c>
      <c r="EV50" s="33" t="s">
        <v>349</v>
      </c>
      <c r="EW50" s="27">
        <v>4059763.2430000012</v>
      </c>
      <c r="EX50" s="27">
        <v>241009449.23999995</v>
      </c>
      <c r="EY50" s="27">
        <v>3735107.779000001</v>
      </c>
      <c r="EZ50" s="27">
        <v>274260547.20800006</v>
      </c>
      <c r="FA50" s="7">
        <f t="shared" si="27"/>
        <v>241009449.23999995</v>
      </c>
    </row>
    <row r="51" spans="5:157" ht="15.75" x14ac:dyDescent="0.25">
      <c r="E51">
        <f t="shared" si="0"/>
        <v>41</v>
      </c>
      <c r="F51" s="33" t="s">
        <v>149</v>
      </c>
      <c r="G51" s="27">
        <v>7645492</v>
      </c>
      <c r="H51" s="27">
        <v>1994837.67</v>
      </c>
      <c r="I51" s="27">
        <v>30240</v>
      </c>
      <c r="J51" s="27">
        <v>225764</v>
      </c>
      <c r="K51" s="7">
        <f t="shared" si="28"/>
        <v>1994837.67</v>
      </c>
      <c r="M51">
        <f t="shared" si="29"/>
        <v>41</v>
      </c>
      <c r="N51" s="33" t="s">
        <v>173</v>
      </c>
      <c r="O51" s="27">
        <v>201156.36000000002</v>
      </c>
      <c r="P51" s="27">
        <v>6011120.3499999996</v>
      </c>
      <c r="Q51" s="27">
        <v>249889.69500000001</v>
      </c>
      <c r="R51" s="27">
        <v>7256088.8099999996</v>
      </c>
      <c r="S51" s="7">
        <f t="shared" si="1"/>
        <v>6011120.3499999996</v>
      </c>
      <c r="U51" t="str">
        <f t="shared" si="2"/>
        <v/>
      </c>
      <c r="AA51" s="27" t="str">
        <f t="shared" si="3"/>
        <v/>
      </c>
      <c r="AC51" t="str">
        <f t="shared" si="4"/>
        <v/>
      </c>
      <c r="AI51" s="7" t="str">
        <f t="shared" si="30"/>
        <v/>
      </c>
      <c r="AK51" t="str">
        <f t="shared" si="5"/>
        <v/>
      </c>
      <c r="AQ51" s="7" t="str">
        <f t="shared" si="6"/>
        <v/>
      </c>
      <c r="AS51" t="str">
        <f t="shared" si="7"/>
        <v/>
      </c>
      <c r="AY51" s="7" t="str">
        <f t="shared" si="8"/>
        <v/>
      </c>
      <c r="BA51">
        <f t="shared" si="9"/>
        <v>41</v>
      </c>
      <c r="BB51" s="33" t="s">
        <v>308</v>
      </c>
      <c r="BC51" s="27">
        <v>423.11200000000008</v>
      </c>
      <c r="BD51" s="27">
        <v>3499751.2630000003</v>
      </c>
      <c r="BE51" s="27">
        <v>458.48399999999992</v>
      </c>
      <c r="BF51" s="27">
        <v>4077510.3340000012</v>
      </c>
      <c r="BG51" s="7">
        <f t="shared" si="10"/>
        <v>3499751.2630000003</v>
      </c>
      <c r="BI51" t="str">
        <f t="shared" si="11"/>
        <v/>
      </c>
      <c r="BO51" s="27" t="str">
        <f t="shared" si="12"/>
        <v/>
      </c>
      <c r="BQ51" s="27">
        <f t="shared" si="13"/>
        <v>42</v>
      </c>
      <c r="BR51" s="33" t="s">
        <v>110</v>
      </c>
      <c r="BS51" s="27">
        <v>131205.16399999999</v>
      </c>
      <c r="BT51" s="27">
        <v>7809493.8039999995</v>
      </c>
      <c r="BU51" s="27">
        <v>211384.87400000001</v>
      </c>
      <c r="BV51" s="27">
        <v>15081068.579999998</v>
      </c>
      <c r="BW51" s="27">
        <f t="shared" si="14"/>
        <v>7809493.8039999995</v>
      </c>
      <c r="CH51" s="27">
        <f t="shared" si="15"/>
        <v>41</v>
      </c>
      <c r="CI51" s="33" t="s">
        <v>224</v>
      </c>
      <c r="CJ51" s="27">
        <v>4965774.1310000001</v>
      </c>
      <c r="CK51" s="27">
        <v>28153449</v>
      </c>
      <c r="CL51" s="27">
        <v>4511746.6400000006</v>
      </c>
      <c r="CM51" s="27">
        <v>31232126.009999998</v>
      </c>
      <c r="CN51" s="7">
        <f t="shared" si="16"/>
        <v>28153449</v>
      </c>
      <c r="CQ51">
        <f t="shared" si="31"/>
        <v>41</v>
      </c>
      <c r="CR51" s="33" t="s">
        <v>277</v>
      </c>
      <c r="CS51" s="27">
        <v>4599742.9810000006</v>
      </c>
      <c r="CT51" s="27">
        <v>154671228.884</v>
      </c>
      <c r="CU51" s="27">
        <v>4724559.4569999995</v>
      </c>
      <c r="CV51" s="27">
        <v>160337015.60999998</v>
      </c>
      <c r="CW51" s="7">
        <f t="shared" si="35"/>
        <v>154671228.884</v>
      </c>
      <c r="CY51" t="str">
        <f t="shared" si="17"/>
        <v/>
      </c>
      <c r="DE51" s="7" t="str">
        <f t="shared" si="18"/>
        <v/>
      </c>
      <c r="DG51" t="str">
        <f t="shared" si="19"/>
        <v/>
      </c>
      <c r="DM51" s="7" t="str">
        <f t="shared" si="32"/>
        <v/>
      </c>
      <c r="DO51" t="str">
        <f t="shared" si="20"/>
        <v/>
      </c>
      <c r="DU51" s="7" t="str">
        <f t="shared" si="21"/>
        <v/>
      </c>
      <c r="DW51" t="str">
        <f t="shared" si="22"/>
        <v/>
      </c>
      <c r="EC51" s="7" t="str">
        <f t="shared" si="33"/>
        <v/>
      </c>
      <c r="EE51">
        <f t="shared" si="23"/>
        <v>41</v>
      </c>
      <c r="EF51" s="33" t="s">
        <v>305</v>
      </c>
      <c r="EG51" s="27">
        <v>658113.73100000015</v>
      </c>
      <c r="EH51" s="27">
        <v>81214992.895999998</v>
      </c>
      <c r="EI51" s="27">
        <v>515888.43699999998</v>
      </c>
      <c r="EJ51" s="27">
        <v>77371297.385999992</v>
      </c>
      <c r="EK51" s="7">
        <f t="shared" si="34"/>
        <v>81214992.895999998</v>
      </c>
      <c r="EM51" t="str">
        <f t="shared" si="24"/>
        <v/>
      </c>
      <c r="ES51" s="27" t="str">
        <f t="shared" si="25"/>
        <v/>
      </c>
      <c r="EU51" s="27">
        <f t="shared" si="26"/>
        <v>42</v>
      </c>
      <c r="EV51" s="33" t="s">
        <v>204</v>
      </c>
      <c r="EW51" s="27">
        <v>1504656.7039999999</v>
      </c>
      <c r="EX51" s="27">
        <v>224417578.44399998</v>
      </c>
      <c r="EY51" s="27">
        <v>1592889.7279999999</v>
      </c>
      <c r="EZ51" s="27">
        <v>186154260.62099999</v>
      </c>
      <c r="FA51" s="7">
        <f t="shared" si="27"/>
        <v>224417578.44399998</v>
      </c>
    </row>
    <row r="52" spans="5:157" ht="15.75" x14ac:dyDescent="0.25">
      <c r="E52">
        <f t="shared" si="0"/>
        <v>42</v>
      </c>
      <c r="F52" s="33" t="s">
        <v>229</v>
      </c>
      <c r="G52" s="27">
        <v>3809</v>
      </c>
      <c r="H52" s="27">
        <v>679616</v>
      </c>
      <c r="I52" s="27">
        <v>40661.800000000003</v>
      </c>
      <c r="J52" s="27">
        <v>2204094</v>
      </c>
      <c r="K52" s="7">
        <f t="shared" si="28"/>
        <v>679616</v>
      </c>
      <c r="M52">
        <f t="shared" si="29"/>
        <v>42</v>
      </c>
      <c r="N52" s="33" t="s">
        <v>165</v>
      </c>
      <c r="O52" s="27">
        <v>51936.29</v>
      </c>
      <c r="P52" s="27">
        <v>5759674.602</v>
      </c>
      <c r="Q52" s="27">
        <v>117254.19</v>
      </c>
      <c r="R52" s="27">
        <v>13445032.523</v>
      </c>
      <c r="S52" s="7">
        <f t="shared" si="1"/>
        <v>5759674.602</v>
      </c>
      <c r="U52" t="str">
        <f t="shared" si="2"/>
        <v/>
      </c>
      <c r="AA52" s="27" t="str">
        <f t="shared" si="3"/>
        <v/>
      </c>
      <c r="AC52" t="str">
        <f t="shared" si="4"/>
        <v/>
      </c>
      <c r="AI52" s="7" t="str">
        <f t="shared" si="30"/>
        <v/>
      </c>
      <c r="AK52" t="str">
        <f t="shared" si="5"/>
        <v/>
      </c>
      <c r="AQ52" s="7" t="str">
        <f t="shared" si="6"/>
        <v/>
      </c>
      <c r="AS52" t="str">
        <f t="shared" si="7"/>
        <v/>
      </c>
      <c r="AY52" s="7" t="str">
        <f t="shared" si="8"/>
        <v/>
      </c>
      <c r="BA52">
        <f t="shared" si="9"/>
        <v>42</v>
      </c>
      <c r="BB52" s="33" t="s">
        <v>318</v>
      </c>
      <c r="BC52" s="27">
        <v>14280</v>
      </c>
      <c r="BD52" s="27">
        <v>2665729</v>
      </c>
      <c r="BE52" s="27">
        <v>7835</v>
      </c>
      <c r="BF52" s="27">
        <v>1280071</v>
      </c>
      <c r="BG52" s="7">
        <f t="shared" si="10"/>
        <v>2665729</v>
      </c>
      <c r="BI52" t="str">
        <f t="shared" si="11"/>
        <v/>
      </c>
      <c r="BO52" s="27" t="str">
        <f t="shared" si="12"/>
        <v/>
      </c>
      <c r="BQ52" s="27">
        <f t="shared" si="13"/>
        <v>43</v>
      </c>
      <c r="BR52" s="33" t="s">
        <v>184</v>
      </c>
      <c r="BS52" s="27">
        <v>70822.5</v>
      </c>
      <c r="BT52" s="27">
        <v>6752991</v>
      </c>
      <c r="BU52" s="27">
        <v>69275.240000000005</v>
      </c>
      <c r="BV52" s="27">
        <v>7805153</v>
      </c>
      <c r="BW52" s="27">
        <f t="shared" si="14"/>
        <v>6752991</v>
      </c>
      <c r="CH52" s="27">
        <f t="shared" si="15"/>
        <v>42</v>
      </c>
      <c r="CI52" s="33" t="s">
        <v>20</v>
      </c>
      <c r="CJ52" s="27">
        <v>94505.7</v>
      </c>
      <c r="CK52" s="27">
        <v>20975201</v>
      </c>
      <c r="CL52" s="27">
        <v>137422.76</v>
      </c>
      <c r="CM52" s="27">
        <v>21335027</v>
      </c>
      <c r="CN52" s="7">
        <f t="shared" si="16"/>
        <v>20975201</v>
      </c>
      <c r="CQ52">
        <f t="shared" si="31"/>
        <v>42</v>
      </c>
      <c r="CR52" s="33" t="s">
        <v>268</v>
      </c>
      <c r="CS52" s="27">
        <v>1346069.1150000002</v>
      </c>
      <c r="CT52" s="27">
        <v>131224934.671</v>
      </c>
      <c r="CU52" s="27">
        <v>1102727.5880000002</v>
      </c>
      <c r="CV52" s="27">
        <v>126031086.677</v>
      </c>
      <c r="CW52" s="7">
        <f t="shared" si="35"/>
        <v>131224934.671</v>
      </c>
      <c r="CY52" t="str">
        <f t="shared" si="17"/>
        <v/>
      </c>
      <c r="DE52" s="7" t="str">
        <f t="shared" si="18"/>
        <v/>
      </c>
      <c r="DG52" t="str">
        <f t="shared" si="19"/>
        <v/>
      </c>
      <c r="DM52" s="7" t="str">
        <f t="shared" si="32"/>
        <v/>
      </c>
      <c r="DO52" t="str">
        <f t="shared" si="20"/>
        <v/>
      </c>
      <c r="DU52" s="7" t="str">
        <f t="shared" si="21"/>
        <v/>
      </c>
      <c r="DW52" t="str">
        <f t="shared" si="22"/>
        <v/>
      </c>
      <c r="EC52" s="7" t="str">
        <f t="shared" si="33"/>
        <v/>
      </c>
      <c r="EE52">
        <f t="shared" si="23"/>
        <v>42</v>
      </c>
      <c r="EF52" s="33" t="s">
        <v>293</v>
      </c>
      <c r="EG52" s="27">
        <v>771628.50400000007</v>
      </c>
      <c r="EH52" s="27">
        <v>76084676.300999984</v>
      </c>
      <c r="EI52" s="27">
        <v>701224.3679999999</v>
      </c>
      <c r="EJ52" s="27">
        <v>52111000.025000028</v>
      </c>
      <c r="EK52" s="7">
        <f t="shared" si="34"/>
        <v>76084676.300999984</v>
      </c>
      <c r="EM52" t="str">
        <f t="shared" si="24"/>
        <v/>
      </c>
      <c r="ES52" s="27" t="str">
        <f t="shared" si="25"/>
        <v/>
      </c>
      <c r="EU52" s="27">
        <f t="shared" si="26"/>
        <v>43</v>
      </c>
      <c r="EV52" s="33" t="s">
        <v>202</v>
      </c>
      <c r="EW52" s="27">
        <v>4234162.0389999999</v>
      </c>
      <c r="EX52" s="27">
        <v>184095621.005</v>
      </c>
      <c r="EY52" s="27">
        <v>871171.64400000009</v>
      </c>
      <c r="EZ52" s="27">
        <v>172980981.611</v>
      </c>
      <c r="FA52" s="7">
        <f t="shared" si="27"/>
        <v>184095621.005</v>
      </c>
    </row>
    <row r="53" spans="5:157" ht="15.75" x14ac:dyDescent="0.25">
      <c r="E53">
        <f t="shared" si="0"/>
        <v>43</v>
      </c>
      <c r="F53" s="33" t="s">
        <v>224</v>
      </c>
      <c r="G53" s="27">
        <v>99208.15</v>
      </c>
      <c r="H53" s="27">
        <v>556164.5</v>
      </c>
      <c r="I53" s="27">
        <v>223734.25</v>
      </c>
      <c r="J53" s="27">
        <v>1351393.1</v>
      </c>
      <c r="K53" s="7">
        <f t="shared" si="28"/>
        <v>556164.5</v>
      </c>
      <c r="M53">
        <f t="shared" si="29"/>
        <v>43</v>
      </c>
      <c r="N53" s="33" t="s">
        <v>253</v>
      </c>
      <c r="O53" s="27">
        <v>3543.8639999999996</v>
      </c>
      <c r="P53" s="27">
        <v>5741891.4820000008</v>
      </c>
      <c r="Q53" s="27">
        <v>1912.24</v>
      </c>
      <c r="R53" s="27">
        <v>3358066.8190000001</v>
      </c>
      <c r="S53" s="7">
        <f t="shared" si="1"/>
        <v>5741891.4820000008</v>
      </c>
      <c r="U53" t="str">
        <f t="shared" si="2"/>
        <v/>
      </c>
      <c r="AA53" s="27" t="str">
        <f t="shared" si="3"/>
        <v/>
      </c>
      <c r="AC53" t="str">
        <f t="shared" si="4"/>
        <v/>
      </c>
      <c r="AI53" s="7" t="str">
        <f t="shared" si="30"/>
        <v/>
      </c>
      <c r="AK53" t="str">
        <f t="shared" si="5"/>
        <v/>
      </c>
      <c r="AQ53" s="7" t="str">
        <f t="shared" si="6"/>
        <v/>
      </c>
      <c r="AS53" t="str">
        <f t="shared" si="7"/>
        <v/>
      </c>
      <c r="AY53" s="7" t="str">
        <f t="shared" si="8"/>
        <v/>
      </c>
      <c r="BA53">
        <f t="shared" si="9"/>
        <v>43</v>
      </c>
      <c r="BB53" s="33" t="s">
        <v>205</v>
      </c>
      <c r="BC53" s="27">
        <v>29482.53</v>
      </c>
      <c r="BD53" s="27">
        <v>2422596.09</v>
      </c>
      <c r="BE53" s="27">
        <v>66218.513999999996</v>
      </c>
      <c r="BF53" s="27">
        <v>3442103.358</v>
      </c>
      <c r="BG53" s="7">
        <f t="shared" si="10"/>
        <v>2422596.09</v>
      </c>
      <c r="BI53" t="str">
        <f t="shared" si="11"/>
        <v/>
      </c>
      <c r="BO53" s="27" t="str">
        <f t="shared" si="12"/>
        <v/>
      </c>
      <c r="BQ53" s="27">
        <f t="shared" si="13"/>
        <v>44</v>
      </c>
      <c r="BR53" s="33" t="s">
        <v>181</v>
      </c>
      <c r="BS53" s="27">
        <v>95119</v>
      </c>
      <c r="BT53" s="27">
        <v>5354123.1100000003</v>
      </c>
      <c r="BU53" s="27">
        <v>256283.9</v>
      </c>
      <c r="BV53" s="27">
        <v>17770186.399999999</v>
      </c>
      <c r="BW53" s="27">
        <f t="shared" si="14"/>
        <v>5354123.1100000003</v>
      </c>
      <c r="CH53" s="27">
        <f t="shared" si="15"/>
        <v>43</v>
      </c>
      <c r="CI53" s="33" t="s">
        <v>225</v>
      </c>
      <c r="CJ53" s="27">
        <v>3399529.87</v>
      </c>
      <c r="CK53" s="27">
        <v>20026124.001000002</v>
      </c>
      <c r="CL53" s="27">
        <v>11635189.303000001</v>
      </c>
      <c r="CM53" s="27">
        <v>41238490.941999994</v>
      </c>
      <c r="CN53" s="7">
        <f t="shared" si="16"/>
        <v>20026124.001000002</v>
      </c>
      <c r="CQ53">
        <f t="shared" si="31"/>
        <v>43</v>
      </c>
      <c r="CR53" s="33" t="s">
        <v>248</v>
      </c>
      <c r="CS53" s="27">
        <v>17650741.728</v>
      </c>
      <c r="CT53" s="27">
        <v>130309657.70799999</v>
      </c>
      <c r="CU53" s="27">
        <v>11991721.791999999</v>
      </c>
      <c r="CV53" s="27">
        <v>95652178.080000013</v>
      </c>
      <c r="CW53" s="7">
        <f t="shared" si="35"/>
        <v>130309657.70799999</v>
      </c>
      <c r="CY53" t="str">
        <f t="shared" si="17"/>
        <v/>
      </c>
      <c r="DE53" s="7" t="str">
        <f t="shared" si="18"/>
        <v/>
      </c>
      <c r="DG53" t="str">
        <f t="shared" si="19"/>
        <v/>
      </c>
      <c r="DM53" s="7" t="str">
        <f t="shared" si="32"/>
        <v/>
      </c>
      <c r="DO53" t="str">
        <f t="shared" si="20"/>
        <v/>
      </c>
      <c r="DU53" s="7" t="str">
        <f t="shared" si="21"/>
        <v/>
      </c>
      <c r="DW53" t="str">
        <f t="shared" si="22"/>
        <v/>
      </c>
      <c r="EC53" s="7" t="str">
        <f t="shared" si="33"/>
        <v/>
      </c>
      <c r="EE53">
        <f t="shared" si="23"/>
        <v>43</v>
      </c>
      <c r="EF53" s="33" t="s">
        <v>299</v>
      </c>
      <c r="EG53" s="27">
        <v>16513.009999999998</v>
      </c>
      <c r="EH53" s="27">
        <v>73366373.492000014</v>
      </c>
      <c r="EI53" s="27">
        <v>42230.006000000008</v>
      </c>
      <c r="EJ53" s="27">
        <v>22635053.99499999</v>
      </c>
      <c r="EK53" s="7">
        <f t="shared" si="34"/>
        <v>73366373.492000014</v>
      </c>
      <c r="EM53" t="str">
        <f t="shared" si="24"/>
        <v/>
      </c>
      <c r="ES53" s="27" t="str">
        <f t="shared" si="25"/>
        <v/>
      </c>
      <c r="EU53" s="27">
        <f t="shared" si="26"/>
        <v>44</v>
      </c>
      <c r="EV53" s="33" t="s">
        <v>341</v>
      </c>
      <c r="EW53" s="27">
        <v>2108818.7169999997</v>
      </c>
      <c r="EX53" s="27">
        <v>171857310.67699996</v>
      </c>
      <c r="EY53" s="27">
        <v>1218473.9880000001</v>
      </c>
      <c r="EZ53" s="27">
        <v>81551742.721000016</v>
      </c>
      <c r="FA53" s="7">
        <f t="shared" si="27"/>
        <v>171857310.67699996</v>
      </c>
    </row>
    <row r="54" spans="5:157" ht="15.75" x14ac:dyDescent="0.25">
      <c r="E54">
        <f t="shared" si="0"/>
        <v>44</v>
      </c>
      <c r="F54" s="33" t="s">
        <v>226</v>
      </c>
      <c r="G54" s="27">
        <v>57819.029999999992</v>
      </c>
      <c r="H54" s="27">
        <v>472367.64</v>
      </c>
      <c r="I54" s="27">
        <v>66169.009999999995</v>
      </c>
      <c r="J54" s="27">
        <v>759806.71800000011</v>
      </c>
      <c r="K54" s="7">
        <f t="shared" si="28"/>
        <v>472367.64</v>
      </c>
      <c r="M54">
        <f t="shared" si="29"/>
        <v>44</v>
      </c>
      <c r="N54" s="33" t="s">
        <v>163</v>
      </c>
      <c r="O54" s="27">
        <v>22033.469999999994</v>
      </c>
      <c r="P54" s="27">
        <v>5324844.470999999</v>
      </c>
      <c r="Q54" s="27">
        <v>23361.917999999998</v>
      </c>
      <c r="R54" s="27">
        <v>6635204.5700000003</v>
      </c>
      <c r="S54" s="7">
        <f t="shared" si="1"/>
        <v>5324844.470999999</v>
      </c>
      <c r="U54" t="str">
        <f t="shared" si="2"/>
        <v/>
      </c>
      <c r="AA54" s="27" t="str">
        <f t="shared" si="3"/>
        <v/>
      </c>
      <c r="AC54" t="str">
        <f t="shared" si="4"/>
        <v/>
      </c>
      <c r="AI54" s="7" t="str">
        <f t="shared" si="30"/>
        <v/>
      </c>
      <c r="AK54" t="str">
        <f t="shared" si="5"/>
        <v/>
      </c>
      <c r="AQ54" s="7" t="str">
        <f t="shared" si="6"/>
        <v/>
      </c>
      <c r="AS54" t="str">
        <f t="shared" si="7"/>
        <v/>
      </c>
      <c r="AY54" s="7" t="str">
        <f t="shared" si="8"/>
        <v/>
      </c>
      <c r="BA54">
        <f t="shared" si="9"/>
        <v>44</v>
      </c>
      <c r="BB54" s="33" t="s">
        <v>293</v>
      </c>
      <c r="BC54" s="27">
        <v>2823.7489999999998</v>
      </c>
      <c r="BD54" s="27">
        <v>2333937.7629999998</v>
      </c>
      <c r="BE54" s="27">
        <v>3531.998</v>
      </c>
      <c r="BF54" s="27">
        <v>2272650.1589999995</v>
      </c>
      <c r="BG54" s="7">
        <f t="shared" si="10"/>
        <v>2333937.7629999998</v>
      </c>
      <c r="BI54" t="str">
        <f t="shared" si="11"/>
        <v/>
      </c>
      <c r="BO54" s="27" t="str">
        <f t="shared" si="12"/>
        <v/>
      </c>
      <c r="BQ54" s="27">
        <f t="shared" si="13"/>
        <v>45</v>
      </c>
      <c r="BR54" s="33" t="s">
        <v>182</v>
      </c>
      <c r="BS54" s="27">
        <v>145480</v>
      </c>
      <c r="BT54" s="27">
        <v>5016405</v>
      </c>
      <c r="BU54" s="27">
        <v>191088.91999999998</v>
      </c>
      <c r="BV54" s="27">
        <v>3888885.15</v>
      </c>
      <c r="BW54" s="27">
        <f t="shared" si="14"/>
        <v>5016405</v>
      </c>
      <c r="CH54" s="27">
        <f t="shared" si="15"/>
        <v>44</v>
      </c>
      <c r="CI54" s="33" t="s">
        <v>228</v>
      </c>
      <c r="CJ54" s="27">
        <v>2153690.5810000002</v>
      </c>
      <c r="CK54" s="27">
        <v>17050435.460000001</v>
      </c>
      <c r="CL54" s="27">
        <v>1813239.21</v>
      </c>
      <c r="CM54" s="27">
        <v>13444114</v>
      </c>
      <c r="CN54" s="7">
        <f t="shared" si="16"/>
        <v>17050435.460000001</v>
      </c>
      <c r="CQ54">
        <f t="shared" si="31"/>
        <v>44</v>
      </c>
      <c r="CR54" s="33" t="s">
        <v>274</v>
      </c>
      <c r="CS54" s="27">
        <v>784596.8740000003</v>
      </c>
      <c r="CT54" s="27">
        <v>118106780.21399997</v>
      </c>
      <c r="CU54" s="27">
        <v>813405.88299999968</v>
      </c>
      <c r="CV54" s="27">
        <v>105298664.37100001</v>
      </c>
      <c r="CW54" s="7">
        <f t="shared" si="35"/>
        <v>118106780.21399997</v>
      </c>
      <c r="CY54" t="str">
        <f t="shared" si="17"/>
        <v/>
      </c>
      <c r="DE54" s="7" t="str">
        <f t="shared" si="18"/>
        <v/>
      </c>
      <c r="DG54" t="str">
        <f t="shared" si="19"/>
        <v/>
      </c>
      <c r="DM54" s="7" t="str">
        <f t="shared" si="32"/>
        <v/>
      </c>
      <c r="DO54" t="str">
        <f t="shared" si="20"/>
        <v/>
      </c>
      <c r="DU54" s="7" t="str">
        <f t="shared" si="21"/>
        <v/>
      </c>
      <c r="DW54" t="str">
        <f t="shared" si="22"/>
        <v/>
      </c>
      <c r="EC54" s="7" t="str">
        <f t="shared" si="33"/>
        <v/>
      </c>
      <c r="EE54">
        <f t="shared" si="23"/>
        <v>44</v>
      </c>
      <c r="EF54" s="33" t="s">
        <v>317</v>
      </c>
      <c r="EG54" s="27">
        <v>1279263.2350000001</v>
      </c>
      <c r="EH54" s="27">
        <v>70948444.774000004</v>
      </c>
      <c r="EI54" s="27">
        <v>1089598.0590000001</v>
      </c>
      <c r="EJ54" s="27">
        <v>66999685.942999989</v>
      </c>
      <c r="EK54" s="7">
        <f t="shared" si="34"/>
        <v>70948444.774000004</v>
      </c>
      <c r="EM54" t="str">
        <f t="shared" si="24"/>
        <v/>
      </c>
      <c r="ES54" s="27" t="str">
        <f t="shared" si="25"/>
        <v/>
      </c>
      <c r="EU54" s="27">
        <f t="shared" si="26"/>
        <v>45</v>
      </c>
      <c r="EV54" s="33" t="s">
        <v>339</v>
      </c>
      <c r="EW54" s="27">
        <v>1997426.122</v>
      </c>
      <c r="EX54" s="27">
        <v>139011302.47699997</v>
      </c>
      <c r="EY54" s="27">
        <v>4287052.2300000014</v>
      </c>
      <c r="EZ54" s="27">
        <v>213801718.37800002</v>
      </c>
      <c r="FA54" s="7">
        <f t="shared" si="27"/>
        <v>139011302.47699997</v>
      </c>
    </row>
    <row r="55" spans="5:157" ht="15.75" x14ac:dyDescent="0.25">
      <c r="E55">
        <f t="shared" si="0"/>
        <v>45</v>
      </c>
      <c r="F55" s="33" t="s">
        <v>236</v>
      </c>
      <c r="G55" s="27">
        <v>91540.099999999977</v>
      </c>
      <c r="H55" s="27">
        <v>420578.5</v>
      </c>
      <c r="I55" s="27">
        <v>17574.25</v>
      </c>
      <c r="J55" s="27">
        <v>133071.5</v>
      </c>
      <c r="K55" s="7">
        <f t="shared" si="28"/>
        <v>420578.5</v>
      </c>
      <c r="M55">
        <f t="shared" si="29"/>
        <v>45</v>
      </c>
      <c r="N55" s="33" t="s">
        <v>245</v>
      </c>
      <c r="O55" s="27">
        <v>101207.15999999999</v>
      </c>
      <c r="P55" s="27">
        <v>4260111.1199999992</v>
      </c>
      <c r="Q55" s="27">
        <v>127146.35</v>
      </c>
      <c r="R55" s="27">
        <v>3632116.1830000002</v>
      </c>
      <c r="S55" s="7">
        <f t="shared" si="1"/>
        <v>4260111.1199999992</v>
      </c>
      <c r="U55" t="str">
        <f t="shared" si="2"/>
        <v/>
      </c>
      <c r="AA55" s="27" t="str">
        <f t="shared" si="3"/>
        <v/>
      </c>
      <c r="AC55" t="str">
        <f t="shared" si="4"/>
        <v/>
      </c>
      <c r="AI55" s="7" t="str">
        <f t="shared" si="30"/>
        <v/>
      </c>
      <c r="AK55" t="str">
        <f t="shared" si="5"/>
        <v/>
      </c>
      <c r="AQ55" s="7" t="str">
        <f t="shared" si="6"/>
        <v/>
      </c>
      <c r="AS55" t="str">
        <f t="shared" si="7"/>
        <v/>
      </c>
      <c r="AY55" s="7" t="str">
        <f t="shared" si="8"/>
        <v/>
      </c>
      <c r="BA55">
        <f t="shared" si="9"/>
        <v>45</v>
      </c>
      <c r="BB55" s="33" t="s">
        <v>324</v>
      </c>
      <c r="BC55" s="27">
        <v>3264.1700000000005</v>
      </c>
      <c r="BD55" s="27">
        <v>1363558.2179999999</v>
      </c>
      <c r="BE55" s="27">
        <v>5732.6399999999976</v>
      </c>
      <c r="BF55" s="27">
        <v>4030353.9730000007</v>
      </c>
      <c r="BG55" s="7">
        <f t="shared" si="10"/>
        <v>1363558.2179999999</v>
      </c>
      <c r="BI55" t="str">
        <f t="shared" si="11"/>
        <v/>
      </c>
      <c r="BO55" s="27" t="str">
        <f t="shared" si="12"/>
        <v/>
      </c>
      <c r="BQ55" s="27">
        <f t="shared" si="13"/>
        <v>46</v>
      </c>
      <c r="BR55" s="33" t="s">
        <v>201</v>
      </c>
      <c r="BS55" s="27">
        <v>20754.32</v>
      </c>
      <c r="BT55" s="27">
        <v>4397822.3320000004</v>
      </c>
      <c r="BU55" s="27">
        <v>14166.5</v>
      </c>
      <c r="BV55" s="27">
        <v>3392223.537</v>
      </c>
      <c r="BW55" s="27">
        <f t="shared" si="14"/>
        <v>4397822.3320000004</v>
      </c>
      <c r="CH55" s="27">
        <f t="shared" si="15"/>
        <v>45</v>
      </c>
      <c r="CI55" s="33" t="s">
        <v>227</v>
      </c>
      <c r="CJ55" s="27">
        <v>169831.06</v>
      </c>
      <c r="CK55" s="27">
        <v>11076449.699999999</v>
      </c>
      <c r="CL55" s="27">
        <v>104623.75</v>
      </c>
      <c r="CM55" s="27">
        <v>6341844.9100000001</v>
      </c>
      <c r="CN55" s="7">
        <f t="shared" si="16"/>
        <v>11076449.699999999</v>
      </c>
      <c r="CQ55">
        <f t="shared" si="31"/>
        <v>45</v>
      </c>
      <c r="CR55" s="33" t="s">
        <v>200</v>
      </c>
      <c r="CS55" s="27">
        <v>15920955.830999998</v>
      </c>
      <c r="CT55" s="27">
        <v>114670560</v>
      </c>
      <c r="CU55" s="27">
        <v>20539969.421</v>
      </c>
      <c r="CV55" s="27">
        <v>144883772</v>
      </c>
      <c r="CW55" s="7">
        <f t="shared" si="35"/>
        <v>114670560</v>
      </c>
      <c r="CY55" t="str">
        <f t="shared" si="17"/>
        <v/>
      </c>
      <c r="DE55" s="7" t="str">
        <f t="shared" si="18"/>
        <v/>
      </c>
      <c r="DG55" t="str">
        <f t="shared" si="19"/>
        <v/>
      </c>
      <c r="DM55" s="7" t="str">
        <f t="shared" si="32"/>
        <v/>
      </c>
      <c r="DO55" t="str">
        <f t="shared" si="20"/>
        <v/>
      </c>
      <c r="DU55" s="7" t="str">
        <f t="shared" si="21"/>
        <v/>
      </c>
      <c r="DW55" t="str">
        <f t="shared" si="22"/>
        <v/>
      </c>
      <c r="EC55" s="7" t="str">
        <f t="shared" si="33"/>
        <v/>
      </c>
      <c r="EE55">
        <f t="shared" si="23"/>
        <v>45</v>
      </c>
      <c r="EF55" s="33" t="s">
        <v>300</v>
      </c>
      <c r="EG55" s="27">
        <v>788160.56699999981</v>
      </c>
      <c r="EH55" s="27">
        <v>69535290.998000011</v>
      </c>
      <c r="EI55" s="27">
        <v>944651.56999999972</v>
      </c>
      <c r="EJ55" s="27">
        <v>77994966.810000002</v>
      </c>
      <c r="EK55" s="7">
        <f t="shared" si="34"/>
        <v>69535290.998000011</v>
      </c>
      <c r="EM55" t="str">
        <f t="shared" si="24"/>
        <v/>
      </c>
      <c r="ES55" s="27" t="str">
        <f t="shared" si="25"/>
        <v/>
      </c>
      <c r="EU55" s="27">
        <f t="shared" si="26"/>
        <v>46</v>
      </c>
      <c r="EV55" s="33" t="s">
        <v>345</v>
      </c>
      <c r="EW55" s="27">
        <v>633362.66700000002</v>
      </c>
      <c r="EX55" s="27">
        <v>133994257.34099996</v>
      </c>
      <c r="EY55" s="27">
        <v>660982.65199999989</v>
      </c>
      <c r="EZ55" s="27">
        <v>127360132.38800007</v>
      </c>
      <c r="FA55" s="7">
        <f t="shared" si="27"/>
        <v>133994257.34099996</v>
      </c>
    </row>
    <row r="56" spans="5:157" ht="15.75" x14ac:dyDescent="0.25">
      <c r="E56">
        <f t="shared" si="0"/>
        <v>46</v>
      </c>
      <c r="F56" s="33" t="s">
        <v>228</v>
      </c>
      <c r="G56" s="27">
        <v>16351</v>
      </c>
      <c r="H56" s="27">
        <v>221710.55</v>
      </c>
      <c r="I56" s="27">
        <v>228023.9</v>
      </c>
      <c r="J56" s="27">
        <v>1205578.25</v>
      </c>
      <c r="K56" s="7">
        <f t="shared" si="28"/>
        <v>221710.55</v>
      </c>
      <c r="M56">
        <f t="shared" si="29"/>
        <v>46</v>
      </c>
      <c r="N56" s="33" t="s">
        <v>172</v>
      </c>
      <c r="O56" s="27">
        <v>51864.531000000003</v>
      </c>
      <c r="P56" s="27">
        <v>3970714.2450000001</v>
      </c>
      <c r="Q56" s="27">
        <v>50975.264999999999</v>
      </c>
      <c r="R56" s="27">
        <v>3825421.4390000002</v>
      </c>
      <c r="S56" s="7">
        <f t="shared" si="1"/>
        <v>3970714.2450000001</v>
      </c>
      <c r="U56" t="str">
        <f t="shared" si="2"/>
        <v/>
      </c>
      <c r="AA56" s="27" t="str">
        <f t="shared" si="3"/>
        <v/>
      </c>
      <c r="AC56" t="str">
        <f t="shared" si="4"/>
        <v/>
      </c>
      <c r="AI56" s="7" t="str">
        <f t="shared" si="30"/>
        <v/>
      </c>
      <c r="AK56" t="str">
        <f t="shared" si="5"/>
        <v/>
      </c>
      <c r="AQ56" s="7" t="str">
        <f t="shared" si="6"/>
        <v/>
      </c>
      <c r="AS56" t="str">
        <f t="shared" si="7"/>
        <v/>
      </c>
      <c r="AY56" s="7" t="str">
        <f t="shared" si="8"/>
        <v/>
      </c>
      <c r="BA56">
        <f t="shared" si="9"/>
        <v>46</v>
      </c>
      <c r="BB56" s="33" t="s">
        <v>314</v>
      </c>
      <c r="BC56" s="27">
        <v>14610.5</v>
      </c>
      <c r="BD56" s="27">
        <v>828534.04</v>
      </c>
      <c r="BE56" s="27">
        <v>9835.2000000000007</v>
      </c>
      <c r="BF56" s="27">
        <v>576729</v>
      </c>
      <c r="BG56" s="7">
        <f t="shared" si="10"/>
        <v>828534.04</v>
      </c>
      <c r="BI56" t="str">
        <f t="shared" si="11"/>
        <v/>
      </c>
      <c r="BO56" s="27" t="str">
        <f t="shared" si="12"/>
        <v/>
      </c>
      <c r="BQ56" s="27" t="str">
        <f t="shared" si="13"/>
        <v/>
      </c>
      <c r="BR56" s="33" t="s">
        <v>113</v>
      </c>
      <c r="BS56" s="27">
        <v>26739.250000000004</v>
      </c>
      <c r="BT56" s="27">
        <v>4345816.84</v>
      </c>
      <c r="BU56" s="27">
        <v>46785.969000000005</v>
      </c>
      <c r="BV56" s="27">
        <v>11653760.399999999</v>
      </c>
      <c r="BW56" s="27" t="str">
        <f t="shared" si="14"/>
        <v/>
      </c>
      <c r="CH56" s="27">
        <f t="shared" si="15"/>
        <v>46</v>
      </c>
      <c r="CI56" s="33" t="s">
        <v>229</v>
      </c>
      <c r="CJ56" s="27">
        <v>214063.95500000002</v>
      </c>
      <c r="CK56" s="27">
        <v>8665248.6030000001</v>
      </c>
      <c r="CL56" s="27">
        <v>254349.53399999996</v>
      </c>
      <c r="CM56" s="27">
        <v>10288842</v>
      </c>
      <c r="CN56" s="7">
        <f t="shared" si="16"/>
        <v>8665248.6030000001</v>
      </c>
      <c r="CQ56">
        <f t="shared" si="31"/>
        <v>46</v>
      </c>
      <c r="CR56" s="33" t="s">
        <v>238</v>
      </c>
      <c r="CS56" s="27">
        <v>285064.23199999996</v>
      </c>
      <c r="CT56" s="27">
        <v>111960214.81000005</v>
      </c>
      <c r="CU56" s="27">
        <v>498645.9720000003</v>
      </c>
      <c r="CV56" s="27">
        <v>128868481.67600003</v>
      </c>
      <c r="CW56" s="7">
        <f t="shared" si="35"/>
        <v>111960214.81000005</v>
      </c>
      <c r="CY56" t="str">
        <f t="shared" si="17"/>
        <v/>
      </c>
      <c r="DE56" s="7" t="str">
        <f t="shared" si="18"/>
        <v/>
      </c>
      <c r="DG56" t="str">
        <f t="shared" si="19"/>
        <v/>
      </c>
      <c r="DM56" s="7" t="str">
        <f t="shared" si="32"/>
        <v/>
      </c>
      <c r="DO56" t="str">
        <f t="shared" si="20"/>
        <v/>
      </c>
      <c r="DU56" s="7" t="str">
        <f t="shared" si="21"/>
        <v/>
      </c>
      <c r="DW56" t="str">
        <f t="shared" si="22"/>
        <v/>
      </c>
      <c r="EC56" s="7" t="str">
        <f t="shared" si="33"/>
        <v/>
      </c>
      <c r="EE56">
        <f t="shared" si="23"/>
        <v>46</v>
      </c>
      <c r="EF56" s="33" t="s">
        <v>312</v>
      </c>
      <c r="EG56" s="27">
        <v>371989.02600000019</v>
      </c>
      <c r="EH56" s="27">
        <v>67901783.479000002</v>
      </c>
      <c r="EI56" s="27">
        <v>323283.40399999998</v>
      </c>
      <c r="EJ56" s="27">
        <v>57267573.116000004</v>
      </c>
      <c r="EK56" s="7">
        <f t="shared" si="34"/>
        <v>67901783.479000002</v>
      </c>
      <c r="EM56" t="str">
        <f t="shared" si="24"/>
        <v/>
      </c>
      <c r="ES56" s="27" t="str">
        <f t="shared" si="25"/>
        <v/>
      </c>
      <c r="EU56" s="27">
        <f t="shared" si="26"/>
        <v>47</v>
      </c>
      <c r="EV56" s="33" t="s">
        <v>184</v>
      </c>
      <c r="EW56" s="27">
        <v>1051326.2</v>
      </c>
      <c r="EX56" s="27">
        <v>133165404.01400001</v>
      </c>
      <c r="EY56" s="27">
        <v>858850.66899999999</v>
      </c>
      <c r="EZ56" s="27">
        <v>270362454.42299998</v>
      </c>
      <c r="FA56" s="7">
        <f t="shared" si="27"/>
        <v>133165404.01400001</v>
      </c>
    </row>
    <row r="57" spans="5:157" ht="15.75" x14ac:dyDescent="0.25">
      <c r="E57">
        <f t="shared" si="0"/>
        <v>47</v>
      </c>
      <c r="F57" s="33" t="s">
        <v>195</v>
      </c>
      <c r="G57" s="27">
        <v>6568</v>
      </c>
      <c r="H57" s="27">
        <v>219518.147</v>
      </c>
      <c r="I57" s="27">
        <v>7485.4</v>
      </c>
      <c r="J57" s="27">
        <v>248133.59499999997</v>
      </c>
      <c r="K57" s="7">
        <f t="shared" si="28"/>
        <v>219518.147</v>
      </c>
      <c r="M57">
        <f t="shared" si="29"/>
        <v>47</v>
      </c>
      <c r="N57" s="33" t="s">
        <v>246</v>
      </c>
      <c r="O57" s="27">
        <v>52628.15</v>
      </c>
      <c r="P57" s="27">
        <v>3893522</v>
      </c>
      <c r="Q57" s="27">
        <v>1251.8600000000001</v>
      </c>
      <c r="R57" s="27">
        <v>128108</v>
      </c>
      <c r="S57" s="7">
        <f t="shared" si="1"/>
        <v>3893522</v>
      </c>
      <c r="U57" t="str">
        <f t="shared" si="2"/>
        <v/>
      </c>
      <c r="AA57" s="27" t="str">
        <f t="shared" si="3"/>
        <v/>
      </c>
      <c r="AC57" t="str">
        <f t="shared" si="4"/>
        <v/>
      </c>
      <c r="AI57" s="7" t="str">
        <f t="shared" si="30"/>
        <v/>
      </c>
      <c r="AK57" t="str">
        <f t="shared" si="5"/>
        <v/>
      </c>
      <c r="AQ57" s="7" t="str">
        <f t="shared" si="6"/>
        <v/>
      </c>
      <c r="AS57" t="str">
        <f t="shared" si="7"/>
        <v/>
      </c>
      <c r="AY57" s="7" t="str">
        <f t="shared" si="8"/>
        <v/>
      </c>
      <c r="BA57">
        <f t="shared" si="9"/>
        <v>47</v>
      </c>
      <c r="BB57" s="33" t="s">
        <v>290</v>
      </c>
      <c r="BC57" s="27">
        <v>602.73</v>
      </c>
      <c r="BD57" s="27">
        <v>631047</v>
      </c>
      <c r="BE57" s="27">
        <v>386.95</v>
      </c>
      <c r="BF57" s="27">
        <v>185725.89</v>
      </c>
      <c r="BG57" s="7">
        <f t="shared" si="10"/>
        <v>631047</v>
      </c>
      <c r="BI57" t="str">
        <f t="shared" si="11"/>
        <v/>
      </c>
      <c r="BO57" s="27" t="str">
        <f t="shared" si="12"/>
        <v/>
      </c>
      <c r="BQ57" s="27">
        <f t="shared" si="13"/>
        <v>47</v>
      </c>
      <c r="BR57" s="33" t="s">
        <v>343</v>
      </c>
      <c r="BS57" s="27">
        <v>48370.46</v>
      </c>
      <c r="BT57" s="27">
        <v>4213861</v>
      </c>
      <c r="BU57" s="27">
        <v>34068.03</v>
      </c>
      <c r="BV57" s="27">
        <v>2742079</v>
      </c>
      <c r="BW57" s="27">
        <f t="shared" si="14"/>
        <v>4213861</v>
      </c>
      <c r="CH57" s="27">
        <f t="shared" si="15"/>
        <v>47</v>
      </c>
      <c r="CI57" s="33" t="s">
        <v>145</v>
      </c>
      <c r="CJ57" s="27">
        <v>525005.21100000001</v>
      </c>
      <c r="CK57" s="27">
        <v>4073124.2660000003</v>
      </c>
      <c r="CL57" s="27">
        <v>216403.75999999998</v>
      </c>
      <c r="CM57" s="27">
        <v>2302767</v>
      </c>
      <c r="CN57" s="7">
        <f t="shared" si="16"/>
        <v>4073124.2660000003</v>
      </c>
      <c r="CQ57">
        <f t="shared" si="31"/>
        <v>47</v>
      </c>
      <c r="CR57" s="33" t="s">
        <v>260</v>
      </c>
      <c r="CS57" s="27">
        <v>4006300.0959999994</v>
      </c>
      <c r="CT57" s="27">
        <v>110616194.583</v>
      </c>
      <c r="CU57" s="27">
        <v>5597140.0310000014</v>
      </c>
      <c r="CV57" s="27">
        <v>197490803.48100001</v>
      </c>
      <c r="CW57" s="7">
        <f t="shared" si="35"/>
        <v>110616194.583</v>
      </c>
      <c r="CY57" t="str">
        <f t="shared" si="17"/>
        <v/>
      </c>
      <c r="DE57" s="7" t="str">
        <f t="shared" si="18"/>
        <v/>
      </c>
      <c r="DG57" t="str">
        <f t="shared" si="19"/>
        <v/>
      </c>
      <c r="DM57" s="7" t="str">
        <f t="shared" si="32"/>
        <v/>
      </c>
      <c r="DO57" t="str">
        <f t="shared" si="20"/>
        <v/>
      </c>
      <c r="DU57" s="7" t="str">
        <f t="shared" si="21"/>
        <v/>
      </c>
      <c r="DW57" t="str">
        <f t="shared" si="22"/>
        <v/>
      </c>
      <c r="EC57" s="7" t="str">
        <f t="shared" si="33"/>
        <v/>
      </c>
      <c r="EE57">
        <f t="shared" si="23"/>
        <v>47</v>
      </c>
      <c r="EF57" s="33" t="s">
        <v>311</v>
      </c>
      <c r="EG57" s="27">
        <v>4703415.5949999997</v>
      </c>
      <c r="EH57" s="27">
        <v>66860024.372999974</v>
      </c>
      <c r="EI57" s="27">
        <v>2515401.2180000008</v>
      </c>
      <c r="EJ57" s="27">
        <v>50375930.372000009</v>
      </c>
      <c r="EK57" s="7">
        <f t="shared" si="34"/>
        <v>66860024.372999974</v>
      </c>
      <c r="EM57" t="str">
        <f t="shared" si="24"/>
        <v/>
      </c>
      <c r="ES57" s="27" t="str">
        <f t="shared" si="25"/>
        <v/>
      </c>
      <c r="EU57" s="27">
        <f t="shared" si="26"/>
        <v>48</v>
      </c>
      <c r="EV57" s="33" t="s">
        <v>353</v>
      </c>
      <c r="EW57" s="27">
        <v>784456.47300000023</v>
      </c>
      <c r="EX57" s="27">
        <v>122137150.98299998</v>
      </c>
      <c r="EY57" s="27">
        <v>696632.62499999988</v>
      </c>
      <c r="EZ57" s="27">
        <v>96233553.711999997</v>
      </c>
      <c r="FA57" s="7">
        <f t="shared" si="27"/>
        <v>122137150.98299998</v>
      </c>
    </row>
    <row r="58" spans="5:157" ht="15.75" x14ac:dyDescent="0.25">
      <c r="E58">
        <f t="shared" si="0"/>
        <v>48</v>
      </c>
      <c r="F58" s="33" t="s">
        <v>141</v>
      </c>
      <c r="G58" s="27">
        <v>1350.58</v>
      </c>
      <c r="H58" s="27">
        <v>114478.705</v>
      </c>
      <c r="I58" s="27">
        <v>71158.414999999994</v>
      </c>
      <c r="J58" s="27">
        <v>3951401.3800000004</v>
      </c>
      <c r="K58" s="7">
        <f t="shared" si="28"/>
        <v>114478.705</v>
      </c>
      <c r="M58">
        <f t="shared" si="29"/>
        <v>48</v>
      </c>
      <c r="N58" s="33" t="s">
        <v>167</v>
      </c>
      <c r="O58" s="27">
        <v>291174.30599999998</v>
      </c>
      <c r="P58" s="27">
        <v>3189644.301</v>
      </c>
      <c r="Q58" s="27">
        <v>1696339.5229999998</v>
      </c>
      <c r="R58" s="27">
        <v>12685959.451000001</v>
      </c>
      <c r="S58" s="7">
        <f t="shared" si="1"/>
        <v>3189644.301</v>
      </c>
      <c r="U58" t="str">
        <f t="shared" si="2"/>
        <v/>
      </c>
      <c r="AA58" s="27" t="str">
        <f t="shared" si="3"/>
        <v/>
      </c>
      <c r="AC58" t="str">
        <f t="shared" si="4"/>
        <v/>
      </c>
      <c r="AI58" s="7" t="str">
        <f t="shared" si="30"/>
        <v/>
      </c>
      <c r="AK58" t="str">
        <f t="shared" si="5"/>
        <v/>
      </c>
      <c r="AQ58" s="7" t="str">
        <f t="shared" si="6"/>
        <v/>
      </c>
      <c r="AS58" t="str">
        <f t="shared" si="7"/>
        <v/>
      </c>
      <c r="AY58" s="7" t="str">
        <f t="shared" si="8"/>
        <v/>
      </c>
      <c r="BA58">
        <f t="shared" si="9"/>
        <v>48</v>
      </c>
      <c r="BB58" s="33" t="s">
        <v>300</v>
      </c>
      <c r="BC58" s="27">
        <v>1059.1860000000001</v>
      </c>
      <c r="BD58" s="27">
        <v>560408.54099999997</v>
      </c>
      <c r="BE58" s="27">
        <v>1072.0360000000001</v>
      </c>
      <c r="BF58" s="27">
        <v>627761.54299999995</v>
      </c>
      <c r="BG58" s="7">
        <f t="shared" si="10"/>
        <v>560408.54099999997</v>
      </c>
      <c r="BI58" t="str">
        <f t="shared" si="11"/>
        <v/>
      </c>
      <c r="BO58" s="27" t="str">
        <f t="shared" si="12"/>
        <v/>
      </c>
      <c r="BQ58" s="27">
        <f t="shared" si="13"/>
        <v>48</v>
      </c>
      <c r="BR58" s="33" t="s">
        <v>202</v>
      </c>
      <c r="BS58" s="27">
        <v>409359.5</v>
      </c>
      <c r="BT58" s="27">
        <v>3885613.7600000002</v>
      </c>
      <c r="BU58" s="27">
        <v>451538.28</v>
      </c>
      <c r="BV58" s="27">
        <v>4684869.3119999999</v>
      </c>
      <c r="BW58" s="27">
        <f t="shared" si="14"/>
        <v>3885613.7600000002</v>
      </c>
      <c r="CH58" s="27">
        <f t="shared" si="15"/>
        <v>48</v>
      </c>
      <c r="CI58" s="33" t="s">
        <v>456</v>
      </c>
      <c r="CJ58" s="27">
        <v>236066</v>
      </c>
      <c r="CK58" s="27">
        <v>2722240</v>
      </c>
      <c r="CL58" s="27">
        <v>242537.5</v>
      </c>
      <c r="CM58" s="27">
        <v>2210150</v>
      </c>
      <c r="CN58" s="7">
        <f t="shared" si="16"/>
        <v>2722240</v>
      </c>
      <c r="CQ58">
        <f t="shared" si="31"/>
        <v>48</v>
      </c>
      <c r="CR58" s="33" t="s">
        <v>266</v>
      </c>
      <c r="CS58" s="27">
        <v>109300.439</v>
      </c>
      <c r="CT58" s="27">
        <v>99816508.34799999</v>
      </c>
      <c r="CU58" s="27">
        <v>68421.234000000026</v>
      </c>
      <c r="CV58" s="27">
        <v>121571404.28199998</v>
      </c>
      <c r="CW58" s="7">
        <f t="shared" si="35"/>
        <v>99816508.34799999</v>
      </c>
      <c r="CY58" t="str">
        <f t="shared" si="17"/>
        <v/>
      </c>
      <c r="DE58" s="7" t="str">
        <f t="shared" si="18"/>
        <v/>
      </c>
      <c r="DG58" t="str">
        <f t="shared" si="19"/>
        <v/>
      </c>
      <c r="DM58" s="7" t="str">
        <f t="shared" si="32"/>
        <v/>
      </c>
      <c r="DO58" t="str">
        <f t="shared" si="20"/>
        <v/>
      </c>
      <c r="DU58" s="7" t="str">
        <f t="shared" si="21"/>
        <v/>
      </c>
      <c r="DW58" t="str">
        <f t="shared" si="22"/>
        <v/>
      </c>
      <c r="EC58" s="7" t="str">
        <f t="shared" si="33"/>
        <v/>
      </c>
      <c r="EE58">
        <f t="shared" si="23"/>
        <v>48</v>
      </c>
      <c r="EF58" s="33" t="s">
        <v>297</v>
      </c>
      <c r="EG58" s="27">
        <v>343209.9549999999</v>
      </c>
      <c r="EH58" s="27">
        <v>46307282.502999984</v>
      </c>
      <c r="EI58" s="27">
        <v>456521.57600000006</v>
      </c>
      <c r="EJ58" s="27">
        <v>52890751.915999994</v>
      </c>
      <c r="EK58" s="7">
        <f t="shared" si="34"/>
        <v>46307282.502999984</v>
      </c>
      <c r="EM58" t="str">
        <f t="shared" si="24"/>
        <v/>
      </c>
      <c r="ES58" s="27" t="str">
        <f t="shared" si="25"/>
        <v/>
      </c>
      <c r="EU58" s="27">
        <f t="shared" si="26"/>
        <v>49</v>
      </c>
      <c r="EV58" s="33" t="s">
        <v>347</v>
      </c>
      <c r="EW58" s="27">
        <v>13685716.328999998</v>
      </c>
      <c r="EX58" s="27">
        <v>115109468.33</v>
      </c>
      <c r="EY58" s="27">
        <v>17070828.479999989</v>
      </c>
      <c r="EZ58" s="27">
        <v>149041951.56899998</v>
      </c>
      <c r="FA58" s="7">
        <f t="shared" si="27"/>
        <v>115109468.33</v>
      </c>
    </row>
    <row r="59" spans="5:157" ht="15.75" x14ac:dyDescent="0.25">
      <c r="E59">
        <f t="shared" si="0"/>
        <v>49</v>
      </c>
      <c r="F59" s="33" t="s">
        <v>227</v>
      </c>
      <c r="G59" s="27">
        <v>4839</v>
      </c>
      <c r="H59" s="27">
        <v>87972.84</v>
      </c>
      <c r="I59" s="27">
        <v>50636</v>
      </c>
      <c r="J59" s="27">
        <v>450372.48000000004</v>
      </c>
      <c r="K59" s="7">
        <f t="shared" si="28"/>
        <v>87972.84</v>
      </c>
      <c r="M59">
        <f t="shared" si="29"/>
        <v>49</v>
      </c>
      <c r="N59" s="33" t="s">
        <v>259</v>
      </c>
      <c r="O59" s="27">
        <v>11516.32</v>
      </c>
      <c r="P59" s="27">
        <v>3152226.98</v>
      </c>
      <c r="Q59" s="27">
        <v>73238.8</v>
      </c>
      <c r="R59" s="27">
        <v>4064605</v>
      </c>
      <c r="S59" s="7">
        <f t="shared" si="1"/>
        <v>3152226.98</v>
      </c>
      <c r="U59" t="str">
        <f t="shared" si="2"/>
        <v/>
      </c>
      <c r="AA59" s="27" t="str">
        <f t="shared" si="3"/>
        <v/>
      </c>
      <c r="AC59" t="str">
        <f t="shared" si="4"/>
        <v/>
      </c>
      <c r="AI59" s="7" t="str">
        <f t="shared" si="30"/>
        <v/>
      </c>
      <c r="AK59" t="str">
        <f t="shared" si="5"/>
        <v/>
      </c>
      <c r="AQ59" s="7" t="str">
        <f t="shared" si="6"/>
        <v/>
      </c>
      <c r="AS59" t="str">
        <f t="shared" si="7"/>
        <v/>
      </c>
      <c r="AY59" s="7" t="str">
        <f t="shared" si="8"/>
        <v/>
      </c>
      <c r="BA59">
        <f t="shared" si="9"/>
        <v>49</v>
      </c>
      <c r="BB59" s="33" t="s">
        <v>307</v>
      </c>
      <c r="BC59" s="27">
        <v>9000</v>
      </c>
      <c r="BD59" s="27">
        <v>340000</v>
      </c>
      <c r="BE59" s="27">
        <v>3597.9</v>
      </c>
      <c r="BF59" s="27">
        <v>281985.08999999997</v>
      </c>
      <c r="BG59" s="7">
        <f t="shared" si="10"/>
        <v>340000</v>
      </c>
      <c r="BI59" t="str">
        <f t="shared" si="11"/>
        <v/>
      </c>
      <c r="BO59" s="27" t="str">
        <f t="shared" si="12"/>
        <v/>
      </c>
      <c r="BQ59" s="27">
        <f t="shared" si="13"/>
        <v>49</v>
      </c>
      <c r="BR59" s="33" t="s">
        <v>197</v>
      </c>
      <c r="BS59" s="27">
        <v>53524.55</v>
      </c>
      <c r="BT59" s="27">
        <v>3140048.33</v>
      </c>
      <c r="BU59" s="27">
        <v>215822.43899999998</v>
      </c>
      <c r="BV59" s="27">
        <v>7244332.8300000001</v>
      </c>
      <c r="BW59" s="27">
        <f t="shared" si="14"/>
        <v>3140048.33</v>
      </c>
      <c r="CH59" s="27">
        <f t="shared" si="15"/>
        <v>49</v>
      </c>
      <c r="CI59" s="33" t="s">
        <v>14</v>
      </c>
      <c r="CJ59" s="27">
        <v>258452</v>
      </c>
      <c r="CK59" s="27">
        <v>2712422</v>
      </c>
      <c r="CL59" s="27"/>
      <c r="CM59" s="27"/>
      <c r="CN59" s="7">
        <f t="shared" si="16"/>
        <v>2712422</v>
      </c>
      <c r="CQ59">
        <f t="shared" si="31"/>
        <v>49</v>
      </c>
      <c r="CR59" s="33" t="s">
        <v>253</v>
      </c>
      <c r="CS59" s="27">
        <v>570841.93000000005</v>
      </c>
      <c r="CT59" s="27">
        <v>93762763.581999987</v>
      </c>
      <c r="CU59" s="27">
        <v>16885.027000000006</v>
      </c>
      <c r="CV59" s="27">
        <v>9340178.2370000016</v>
      </c>
      <c r="CW59" s="7">
        <f t="shared" si="35"/>
        <v>93762763.581999987</v>
      </c>
      <c r="CY59" t="str">
        <f t="shared" si="17"/>
        <v/>
      </c>
      <c r="DE59" s="7" t="str">
        <f t="shared" si="18"/>
        <v/>
      </c>
      <c r="DG59" t="str">
        <f t="shared" si="19"/>
        <v/>
      </c>
      <c r="DM59" s="7" t="str">
        <f t="shared" si="32"/>
        <v/>
      </c>
      <c r="DO59" t="str">
        <f t="shared" si="20"/>
        <v/>
      </c>
      <c r="DU59" s="7" t="str">
        <f t="shared" si="21"/>
        <v/>
      </c>
      <c r="DW59" t="str">
        <f t="shared" si="22"/>
        <v/>
      </c>
      <c r="EC59" s="7" t="str">
        <f t="shared" si="33"/>
        <v/>
      </c>
      <c r="EE59">
        <f t="shared" si="23"/>
        <v>49</v>
      </c>
      <c r="EF59" s="33" t="s">
        <v>303</v>
      </c>
      <c r="EG59" s="27">
        <v>491172.75400000025</v>
      </c>
      <c r="EH59" s="27">
        <v>27368005.436000004</v>
      </c>
      <c r="EI59" s="27">
        <v>294972.97200000001</v>
      </c>
      <c r="EJ59" s="27">
        <v>18192726.545999996</v>
      </c>
      <c r="EK59" s="7">
        <f t="shared" si="34"/>
        <v>27368005.436000004</v>
      </c>
      <c r="EM59" t="str">
        <f t="shared" si="24"/>
        <v/>
      </c>
      <c r="ES59" s="27" t="str">
        <f t="shared" si="25"/>
        <v/>
      </c>
      <c r="EU59" s="27">
        <f t="shared" si="26"/>
        <v>50</v>
      </c>
      <c r="EV59" s="33" t="s">
        <v>342</v>
      </c>
      <c r="EW59" s="27">
        <v>221626.54200000002</v>
      </c>
      <c r="EX59" s="27">
        <v>108305088.81799999</v>
      </c>
      <c r="EY59" s="27">
        <v>219482.48900000006</v>
      </c>
      <c r="EZ59" s="27">
        <v>119310449.72399999</v>
      </c>
      <c r="FA59" s="7">
        <f t="shared" si="27"/>
        <v>108305088.81799999</v>
      </c>
    </row>
    <row r="60" spans="5:157" ht="15.75" x14ac:dyDescent="0.25">
      <c r="E60">
        <f t="shared" si="0"/>
        <v>50</v>
      </c>
      <c r="F60" s="33" t="s">
        <v>225</v>
      </c>
      <c r="G60" s="27">
        <v>3875</v>
      </c>
      <c r="H60" s="27">
        <v>82183.25</v>
      </c>
      <c r="I60" s="27">
        <v>646.62799999999993</v>
      </c>
      <c r="J60" s="27">
        <v>22134</v>
      </c>
      <c r="K60" s="7">
        <f t="shared" si="28"/>
        <v>82183.25</v>
      </c>
      <c r="M60">
        <f t="shared" si="29"/>
        <v>50</v>
      </c>
      <c r="N60" s="33" t="s">
        <v>261</v>
      </c>
      <c r="O60" s="27">
        <v>112442</v>
      </c>
      <c r="P60" s="27">
        <v>2888884.577</v>
      </c>
      <c r="Q60" s="27">
        <v>280711.2</v>
      </c>
      <c r="R60" s="27">
        <v>6156233.1050000004</v>
      </c>
      <c r="S60" s="7">
        <f t="shared" si="1"/>
        <v>2888884.577</v>
      </c>
      <c r="U60" t="str">
        <f t="shared" si="2"/>
        <v/>
      </c>
      <c r="AA60" s="27" t="str">
        <f t="shared" si="3"/>
        <v/>
      </c>
      <c r="AC60" t="str">
        <f t="shared" si="4"/>
        <v/>
      </c>
      <c r="AI60" s="7" t="str">
        <f t="shared" si="30"/>
        <v/>
      </c>
      <c r="AK60" t="str">
        <f t="shared" si="5"/>
        <v/>
      </c>
      <c r="AQ60" s="7" t="str">
        <f t="shared" si="6"/>
        <v/>
      </c>
      <c r="AS60" t="str">
        <f t="shared" si="7"/>
        <v/>
      </c>
      <c r="AY60" s="7" t="str">
        <f t="shared" si="8"/>
        <v/>
      </c>
      <c r="BA60">
        <f t="shared" si="9"/>
        <v>50</v>
      </c>
      <c r="BB60" s="33" t="s">
        <v>316</v>
      </c>
      <c r="BC60" s="27">
        <v>235.2</v>
      </c>
      <c r="BD60" s="27">
        <v>287032.59999999998</v>
      </c>
      <c r="BE60" s="27">
        <v>703.55000000000007</v>
      </c>
      <c r="BF60" s="27">
        <v>587884.69999999995</v>
      </c>
      <c r="BG60" s="7">
        <f t="shared" si="10"/>
        <v>287032.59999999998</v>
      </c>
      <c r="BI60" t="str">
        <f t="shared" si="11"/>
        <v/>
      </c>
      <c r="BO60" s="27" t="str">
        <f t="shared" si="12"/>
        <v/>
      </c>
      <c r="BQ60" s="27">
        <f t="shared" si="13"/>
        <v>50</v>
      </c>
      <c r="BR60" s="33" t="s">
        <v>345</v>
      </c>
      <c r="BS60" s="27">
        <v>29305.778999999999</v>
      </c>
      <c r="BT60" s="27">
        <v>3108209.6849999996</v>
      </c>
      <c r="BU60" s="27">
        <v>10828.824000000001</v>
      </c>
      <c r="BV60" s="27">
        <v>2649776.5120000001</v>
      </c>
      <c r="BW60" s="27">
        <f t="shared" si="14"/>
        <v>3108209.6849999996</v>
      </c>
      <c r="CH60" s="27">
        <f t="shared" si="15"/>
        <v>50</v>
      </c>
      <c r="CI60" s="33" t="s">
        <v>233</v>
      </c>
      <c r="CJ60" s="27">
        <v>5572</v>
      </c>
      <c r="CK60" s="27">
        <v>2078810</v>
      </c>
      <c r="CL60" s="27">
        <v>6332.1100000000006</v>
      </c>
      <c r="CM60" s="27">
        <v>3031257</v>
      </c>
      <c r="CN60" s="7">
        <f t="shared" si="16"/>
        <v>2078810</v>
      </c>
      <c r="CQ60">
        <f t="shared" si="31"/>
        <v>50</v>
      </c>
      <c r="CR60" s="33" t="s">
        <v>273</v>
      </c>
      <c r="CS60" s="27">
        <v>659048.18200000003</v>
      </c>
      <c r="CT60" s="27">
        <v>88571740.88000001</v>
      </c>
      <c r="CU60" s="27">
        <v>463374.79</v>
      </c>
      <c r="CV60" s="27">
        <v>50040201.142999992</v>
      </c>
      <c r="CW60" s="7">
        <f t="shared" si="35"/>
        <v>88571740.88000001</v>
      </c>
      <c r="CY60" t="str">
        <f t="shared" si="17"/>
        <v/>
      </c>
      <c r="DE60" s="7" t="str">
        <f t="shared" si="18"/>
        <v/>
      </c>
      <c r="DG60" t="str">
        <f t="shared" si="19"/>
        <v/>
      </c>
      <c r="DM60" s="7" t="str">
        <f t="shared" si="32"/>
        <v/>
      </c>
      <c r="DO60" t="str">
        <f t="shared" si="20"/>
        <v/>
      </c>
      <c r="DU60" s="7" t="str">
        <f t="shared" si="21"/>
        <v/>
      </c>
      <c r="DW60" t="str">
        <f t="shared" si="22"/>
        <v/>
      </c>
      <c r="EC60" s="7" t="str">
        <f t="shared" si="33"/>
        <v/>
      </c>
      <c r="EE60">
        <f t="shared" si="23"/>
        <v>50</v>
      </c>
      <c r="EF60" s="33" t="s">
        <v>301</v>
      </c>
      <c r="EG60" s="27">
        <v>334081.14799999999</v>
      </c>
      <c r="EH60" s="27">
        <v>24722705.38299999</v>
      </c>
      <c r="EI60" s="27">
        <v>372272.54900000006</v>
      </c>
      <c r="EJ60" s="27">
        <v>28381466.097999994</v>
      </c>
      <c r="EK60" s="7">
        <f t="shared" si="34"/>
        <v>24722705.38299999</v>
      </c>
      <c r="EM60" t="str">
        <f t="shared" si="24"/>
        <v/>
      </c>
      <c r="ES60" s="27" t="str">
        <f t="shared" si="25"/>
        <v/>
      </c>
      <c r="EU60" s="27">
        <f t="shared" si="26"/>
        <v>51</v>
      </c>
      <c r="EV60" s="33" t="s">
        <v>111</v>
      </c>
      <c r="EW60" s="27">
        <v>146605.73099999994</v>
      </c>
      <c r="EX60" s="27">
        <v>89836863.614000008</v>
      </c>
      <c r="EY60" s="27">
        <v>100922.15600000003</v>
      </c>
      <c r="EZ60" s="27">
        <v>42425787.796999991</v>
      </c>
      <c r="FA60" s="7">
        <f t="shared" si="27"/>
        <v>89836863.614000008</v>
      </c>
    </row>
    <row r="61" spans="5:157" ht="15.75" x14ac:dyDescent="0.25">
      <c r="E61">
        <f t="shared" si="0"/>
        <v>51</v>
      </c>
      <c r="F61" s="33" t="s">
        <v>191</v>
      </c>
      <c r="G61" s="27"/>
      <c r="H61" s="27"/>
      <c r="I61" s="27">
        <v>2</v>
      </c>
      <c r="J61" s="27">
        <v>74</v>
      </c>
      <c r="K61" s="7">
        <f t="shared" si="28"/>
        <v>0</v>
      </c>
      <c r="M61">
        <f t="shared" si="29"/>
        <v>51</v>
      </c>
      <c r="N61" s="33" t="s">
        <v>249</v>
      </c>
      <c r="O61" s="27">
        <v>117726.23399999998</v>
      </c>
      <c r="P61" s="27">
        <v>2441805.804</v>
      </c>
      <c r="Q61" s="27">
        <v>234051.90000000002</v>
      </c>
      <c r="R61" s="27">
        <v>6639750.858</v>
      </c>
      <c r="S61" s="7">
        <f t="shared" si="1"/>
        <v>2441805.804</v>
      </c>
      <c r="U61" t="str">
        <f t="shared" si="2"/>
        <v/>
      </c>
      <c r="AA61" s="27" t="str">
        <f t="shared" si="3"/>
        <v/>
      </c>
      <c r="AC61" t="str">
        <f t="shared" si="4"/>
        <v/>
      </c>
      <c r="AI61" s="7" t="str">
        <f t="shared" si="30"/>
        <v/>
      </c>
      <c r="AK61" t="str">
        <f t="shared" si="5"/>
        <v/>
      </c>
      <c r="AQ61" s="7" t="str">
        <f t="shared" si="6"/>
        <v/>
      </c>
      <c r="AS61" t="str">
        <f t="shared" si="7"/>
        <v/>
      </c>
      <c r="AY61" s="7" t="str">
        <f t="shared" si="8"/>
        <v/>
      </c>
      <c r="BA61">
        <f t="shared" si="9"/>
        <v>51</v>
      </c>
      <c r="BB61" s="33" t="s">
        <v>187</v>
      </c>
      <c r="BC61" s="27">
        <v>2601.27</v>
      </c>
      <c r="BD61" s="27">
        <v>277075.71000000002</v>
      </c>
      <c r="BE61" s="27">
        <v>1795.5640000000001</v>
      </c>
      <c r="BF61" s="27">
        <v>80425.036999999997</v>
      </c>
      <c r="BG61" s="7">
        <f t="shared" si="10"/>
        <v>277075.71000000002</v>
      </c>
      <c r="BI61" t="str">
        <f t="shared" si="11"/>
        <v/>
      </c>
      <c r="BO61" s="27" t="str">
        <f t="shared" si="12"/>
        <v/>
      </c>
      <c r="BQ61" s="27">
        <f t="shared" si="13"/>
        <v>51</v>
      </c>
      <c r="BR61" s="33" t="s">
        <v>335</v>
      </c>
      <c r="BS61" s="27">
        <v>63429.199999999983</v>
      </c>
      <c r="BT61" s="27">
        <v>2986761.176</v>
      </c>
      <c r="BU61" s="27">
        <v>61324.110999999997</v>
      </c>
      <c r="BV61" s="27">
        <v>5300560.57</v>
      </c>
      <c r="BW61" s="27">
        <f t="shared" si="14"/>
        <v>2986761.176</v>
      </c>
      <c r="CH61" s="27">
        <f t="shared" si="15"/>
        <v>51</v>
      </c>
      <c r="CI61" s="33" t="s">
        <v>232</v>
      </c>
      <c r="CJ61" s="27">
        <v>127897.69000000002</v>
      </c>
      <c r="CK61" s="27">
        <v>898786.5</v>
      </c>
      <c r="CL61" s="27">
        <v>295085.79999999993</v>
      </c>
      <c r="CM61" s="27">
        <v>2071010.2000000002</v>
      </c>
      <c r="CN61" s="7">
        <f t="shared" si="16"/>
        <v>898786.5</v>
      </c>
      <c r="CQ61">
        <f t="shared" si="31"/>
        <v>51</v>
      </c>
      <c r="CR61" s="33" t="s">
        <v>245</v>
      </c>
      <c r="CS61" s="27">
        <v>2708294.64</v>
      </c>
      <c r="CT61" s="27">
        <v>86710637.237999976</v>
      </c>
      <c r="CU61" s="27">
        <v>2863252.8569999984</v>
      </c>
      <c r="CV61" s="27">
        <v>91597496.512999982</v>
      </c>
      <c r="CW61" s="7">
        <f t="shared" si="35"/>
        <v>86710637.237999976</v>
      </c>
      <c r="CY61" t="str">
        <f t="shared" si="17"/>
        <v/>
      </c>
      <c r="DE61" s="7" t="str">
        <f t="shared" si="18"/>
        <v/>
      </c>
      <c r="DG61" t="str">
        <f t="shared" si="19"/>
        <v/>
      </c>
      <c r="DM61" s="7" t="str">
        <f t="shared" si="32"/>
        <v/>
      </c>
      <c r="DO61" t="str">
        <f t="shared" si="20"/>
        <v/>
      </c>
      <c r="DU61" s="7" t="str">
        <f t="shared" si="21"/>
        <v/>
      </c>
      <c r="DW61" t="str">
        <f t="shared" si="22"/>
        <v/>
      </c>
      <c r="EC61" s="7" t="str">
        <f t="shared" si="33"/>
        <v/>
      </c>
      <c r="EE61">
        <f t="shared" si="23"/>
        <v>51</v>
      </c>
      <c r="EF61" s="33" t="s">
        <v>302</v>
      </c>
      <c r="EG61" s="27">
        <v>19912.759000000002</v>
      </c>
      <c r="EH61" s="27">
        <v>24480144.932999998</v>
      </c>
      <c r="EI61" s="27">
        <v>18729.247000000003</v>
      </c>
      <c r="EJ61" s="27">
        <v>24405738.161000002</v>
      </c>
      <c r="EK61" s="7">
        <f t="shared" si="34"/>
        <v>24480144.932999998</v>
      </c>
      <c r="EM61" t="str">
        <f t="shared" si="24"/>
        <v/>
      </c>
      <c r="ES61" s="27" t="str">
        <f t="shared" si="25"/>
        <v/>
      </c>
      <c r="EU61" s="27">
        <f t="shared" si="26"/>
        <v>52</v>
      </c>
      <c r="EV61" s="33" t="s">
        <v>337</v>
      </c>
      <c r="EW61" s="27">
        <v>441717.75499999995</v>
      </c>
      <c r="EX61" s="27">
        <v>85158542.040999994</v>
      </c>
      <c r="EY61" s="27">
        <v>200728.38700000002</v>
      </c>
      <c r="EZ61" s="27">
        <v>18433602.024</v>
      </c>
      <c r="FA61" s="7">
        <f t="shared" si="27"/>
        <v>85158542.040999994</v>
      </c>
    </row>
    <row r="62" spans="5:157" ht="15.75" x14ac:dyDescent="0.25">
      <c r="E62" t="str">
        <f t="shared" si="0"/>
        <v/>
      </c>
      <c r="F62" s="26" t="s">
        <v>138</v>
      </c>
      <c r="G62" s="27">
        <v>1209918022.7070003</v>
      </c>
      <c r="H62" s="27">
        <v>25101563039.362007</v>
      </c>
      <c r="I62" s="27">
        <v>1307111225.5019999</v>
      </c>
      <c r="J62" s="27">
        <v>26038432438.602005</v>
      </c>
      <c r="K62" s="7" t="str">
        <f t="shared" si="28"/>
        <v/>
      </c>
      <c r="M62">
        <f t="shared" si="29"/>
        <v>52</v>
      </c>
      <c r="N62" s="33" t="s">
        <v>268</v>
      </c>
      <c r="O62" s="27">
        <v>17419.782999999999</v>
      </c>
      <c r="P62" s="27">
        <v>2111820.65</v>
      </c>
      <c r="Q62" s="27">
        <v>6005.6120000000001</v>
      </c>
      <c r="R62" s="27">
        <v>1378386.723</v>
      </c>
      <c r="S62" s="7">
        <f t="shared" si="1"/>
        <v>2111820.65</v>
      </c>
      <c r="U62" t="str">
        <f t="shared" si="2"/>
        <v/>
      </c>
      <c r="AA62" s="27" t="str">
        <f t="shared" si="3"/>
        <v/>
      </c>
      <c r="AC62" t="str">
        <f t="shared" si="4"/>
        <v/>
      </c>
      <c r="AI62" s="7" t="str">
        <f t="shared" si="30"/>
        <v/>
      </c>
      <c r="AK62" t="str">
        <f t="shared" si="5"/>
        <v/>
      </c>
      <c r="AQ62" s="7" t="str">
        <f t="shared" si="6"/>
        <v/>
      </c>
      <c r="AS62" t="str">
        <f t="shared" si="7"/>
        <v/>
      </c>
      <c r="AY62" s="7" t="str">
        <f t="shared" si="8"/>
        <v/>
      </c>
      <c r="BA62">
        <f t="shared" si="9"/>
        <v>52</v>
      </c>
      <c r="BB62" s="33" t="s">
        <v>315</v>
      </c>
      <c r="BC62" s="27">
        <v>22561.96</v>
      </c>
      <c r="BD62" s="27">
        <v>247878.49999999997</v>
      </c>
      <c r="BE62" s="27">
        <v>5052.9130000000005</v>
      </c>
      <c r="BF62" s="27">
        <v>141878.984</v>
      </c>
      <c r="BG62" s="7">
        <f t="shared" si="10"/>
        <v>247878.49999999997</v>
      </c>
      <c r="BI62" t="str">
        <f t="shared" si="11"/>
        <v/>
      </c>
      <c r="BO62" s="27" t="str">
        <f t="shared" si="12"/>
        <v/>
      </c>
      <c r="BQ62" s="27">
        <f t="shared" si="13"/>
        <v>52</v>
      </c>
      <c r="BR62" s="33" t="s">
        <v>352</v>
      </c>
      <c r="BS62" s="27">
        <v>73710.899999999994</v>
      </c>
      <c r="BT62" s="27">
        <v>1987643.172</v>
      </c>
      <c r="BU62" s="27">
        <v>3743.4</v>
      </c>
      <c r="BV62" s="27">
        <v>80749.046000000002</v>
      </c>
      <c r="BW62" s="27">
        <f t="shared" si="14"/>
        <v>1987643.172</v>
      </c>
      <c r="CH62" s="27">
        <f t="shared" si="15"/>
        <v>52</v>
      </c>
      <c r="CI62" s="33" t="s">
        <v>13</v>
      </c>
      <c r="CJ62" s="27">
        <v>5120</v>
      </c>
      <c r="CK62" s="27">
        <v>70648.95</v>
      </c>
      <c r="CL62" s="27">
        <v>5001</v>
      </c>
      <c r="CM62" s="27">
        <v>45379</v>
      </c>
      <c r="CN62" s="7">
        <f t="shared" si="16"/>
        <v>70648.95</v>
      </c>
      <c r="CQ62">
        <f t="shared" si="31"/>
        <v>52</v>
      </c>
      <c r="CR62" s="33" t="s">
        <v>244</v>
      </c>
      <c r="CS62" s="27">
        <v>1136950.98</v>
      </c>
      <c r="CT62" s="27">
        <v>82549798.78899999</v>
      </c>
      <c r="CU62" s="27">
        <v>1023114.1990000004</v>
      </c>
      <c r="CV62" s="27">
        <v>93822533.47299999</v>
      </c>
      <c r="CW62" s="7">
        <f t="shared" si="35"/>
        <v>82549798.78899999</v>
      </c>
      <c r="CY62" t="str">
        <f t="shared" si="17"/>
        <v/>
      </c>
      <c r="DE62" s="7" t="str">
        <f t="shared" si="18"/>
        <v/>
      </c>
      <c r="DG62" t="str">
        <f t="shared" si="19"/>
        <v/>
      </c>
      <c r="DM62" s="7" t="str">
        <f t="shared" si="32"/>
        <v/>
      </c>
      <c r="DO62" t="str">
        <f t="shared" si="20"/>
        <v/>
      </c>
      <c r="DU62" s="7" t="str">
        <f t="shared" si="21"/>
        <v/>
      </c>
      <c r="DW62" t="str">
        <f t="shared" si="22"/>
        <v/>
      </c>
      <c r="EC62" s="7" t="str">
        <f t="shared" si="33"/>
        <v/>
      </c>
      <c r="EE62">
        <f t="shared" si="23"/>
        <v>52</v>
      </c>
      <c r="EF62" s="33" t="s">
        <v>323</v>
      </c>
      <c r="EG62" s="27">
        <v>69885.850000000006</v>
      </c>
      <c r="EH62" s="27">
        <v>19055442</v>
      </c>
      <c r="EI62" s="27">
        <v>88549.9</v>
      </c>
      <c r="EJ62" s="27">
        <v>24486851</v>
      </c>
      <c r="EK62" s="7">
        <f t="shared" si="34"/>
        <v>19055442</v>
      </c>
      <c r="EM62" t="str">
        <f t="shared" si="24"/>
        <v/>
      </c>
      <c r="ES62" s="27" t="str">
        <f t="shared" si="25"/>
        <v/>
      </c>
      <c r="EU62" s="27">
        <f t="shared" si="26"/>
        <v>53</v>
      </c>
      <c r="EV62" s="33" t="s">
        <v>343</v>
      </c>
      <c r="EW62" s="27">
        <v>749827.11100000003</v>
      </c>
      <c r="EX62" s="27">
        <v>74244928.496000007</v>
      </c>
      <c r="EY62" s="27">
        <v>590267.99699999997</v>
      </c>
      <c r="EZ62" s="27">
        <v>50239443.153000005</v>
      </c>
      <c r="FA62" s="7">
        <f t="shared" si="27"/>
        <v>74244928.496000007</v>
      </c>
    </row>
    <row r="63" spans="5:157" ht="15.75" x14ac:dyDescent="0.25">
      <c r="E63" t="str">
        <f t="shared" si="0"/>
        <v/>
      </c>
      <c r="K63" s="7" t="str">
        <f>IF(OR(F63="Indéfini",F63="Autres",F63="Autre",F63="Autres produits alimentaires",F63="Total général"),"",IF(F63&lt;&gt;"",H63,""))</f>
        <v/>
      </c>
      <c r="M63">
        <f t="shared" si="29"/>
        <v>53</v>
      </c>
      <c r="N63" s="33" t="s">
        <v>272</v>
      </c>
      <c r="O63" s="27">
        <v>18785.423999999999</v>
      </c>
      <c r="P63" s="27">
        <v>2065848.6570000001</v>
      </c>
      <c r="Q63" s="27">
        <v>16914.012999999999</v>
      </c>
      <c r="R63" s="27">
        <v>1332224.2579999997</v>
      </c>
      <c r="S63" s="7">
        <f t="shared" si="1"/>
        <v>2065848.6570000001</v>
      </c>
      <c r="U63" t="str">
        <f t="shared" si="2"/>
        <v/>
      </c>
      <c r="AA63" s="27" t="str">
        <f t="shared" si="3"/>
        <v/>
      </c>
      <c r="AC63" t="str">
        <f t="shared" si="4"/>
        <v/>
      </c>
      <c r="AI63" s="7" t="str">
        <f t="shared" si="30"/>
        <v/>
      </c>
      <c r="AK63" t="str">
        <f t="shared" si="5"/>
        <v/>
      </c>
      <c r="AQ63" s="7" t="str">
        <f t="shared" si="6"/>
        <v/>
      </c>
      <c r="AS63" t="str">
        <f t="shared" si="7"/>
        <v/>
      </c>
      <c r="AY63" s="7" t="str">
        <f t="shared" si="8"/>
        <v/>
      </c>
      <c r="BA63">
        <f t="shared" si="9"/>
        <v>53</v>
      </c>
      <c r="BB63" s="33" t="s">
        <v>309</v>
      </c>
      <c r="BC63" s="27">
        <v>2813.902</v>
      </c>
      <c r="BD63" s="27">
        <v>242474</v>
      </c>
      <c r="BE63" s="27">
        <v>313.64</v>
      </c>
      <c r="BF63" s="27">
        <v>68253</v>
      </c>
      <c r="BG63" s="7">
        <f t="shared" si="10"/>
        <v>242474</v>
      </c>
      <c r="BI63" t="str">
        <f t="shared" si="11"/>
        <v/>
      </c>
      <c r="BO63" s="27" t="str">
        <f t="shared" si="12"/>
        <v/>
      </c>
      <c r="BQ63" s="27">
        <f t="shared" si="13"/>
        <v>53</v>
      </c>
      <c r="BR63" s="33" t="s">
        <v>196</v>
      </c>
      <c r="BS63" s="27">
        <v>3415.0700000000006</v>
      </c>
      <c r="BT63" s="27">
        <v>1706714.79</v>
      </c>
      <c r="BU63" s="27">
        <v>2517.0340000000001</v>
      </c>
      <c r="BV63" s="27">
        <v>1790735.8</v>
      </c>
      <c r="BW63" s="27">
        <f t="shared" si="14"/>
        <v>1706714.79</v>
      </c>
      <c r="CH63" s="27">
        <f t="shared" si="15"/>
        <v>53</v>
      </c>
      <c r="CI63" s="33" t="s">
        <v>6</v>
      </c>
      <c r="CJ63" s="27">
        <v>6534</v>
      </c>
      <c r="CK63" s="27">
        <v>38611</v>
      </c>
      <c r="CL63" s="27">
        <v>5445.2</v>
      </c>
      <c r="CM63" s="27">
        <v>102248.37000000001</v>
      </c>
      <c r="CN63" s="7">
        <f t="shared" si="16"/>
        <v>38611</v>
      </c>
      <c r="CQ63">
        <f t="shared" si="31"/>
        <v>53</v>
      </c>
      <c r="CR63" s="33" t="s">
        <v>272</v>
      </c>
      <c r="CS63" s="27">
        <v>721461.37900000031</v>
      </c>
      <c r="CT63" s="27">
        <v>80961604.116999984</v>
      </c>
      <c r="CU63" s="27">
        <v>608584.54600000009</v>
      </c>
      <c r="CV63" s="27">
        <v>60833779.042000003</v>
      </c>
      <c r="CW63" s="7">
        <f t="shared" si="35"/>
        <v>80961604.116999984</v>
      </c>
      <c r="CY63" t="str">
        <f t="shared" si="17"/>
        <v/>
      </c>
      <c r="DE63" s="7" t="str">
        <f t="shared" si="18"/>
        <v/>
      </c>
      <c r="DG63" t="str">
        <f t="shared" si="19"/>
        <v/>
      </c>
      <c r="DM63" s="7" t="str">
        <f t="shared" si="32"/>
        <v/>
      </c>
      <c r="DO63" t="str">
        <f t="shared" si="20"/>
        <v/>
      </c>
      <c r="DU63" s="7" t="str">
        <f t="shared" si="21"/>
        <v/>
      </c>
      <c r="DW63" t="str">
        <f t="shared" si="22"/>
        <v/>
      </c>
      <c r="EC63" s="7" t="str">
        <f t="shared" si="33"/>
        <v/>
      </c>
      <c r="EE63">
        <f t="shared" si="23"/>
        <v>53</v>
      </c>
      <c r="EF63" s="33" t="s">
        <v>295</v>
      </c>
      <c r="EG63" s="27">
        <v>319696.05699999991</v>
      </c>
      <c r="EH63" s="27">
        <v>18441397.349999998</v>
      </c>
      <c r="EI63" s="27">
        <v>335008.64200000005</v>
      </c>
      <c r="EJ63" s="27">
        <v>20439479.802999999</v>
      </c>
      <c r="EK63" s="7">
        <f t="shared" si="34"/>
        <v>18441397.349999998</v>
      </c>
      <c r="EM63" t="str">
        <f t="shared" si="24"/>
        <v/>
      </c>
      <c r="ES63" s="27" t="str">
        <f t="shared" si="25"/>
        <v/>
      </c>
      <c r="EU63" s="27">
        <f t="shared" si="26"/>
        <v>54</v>
      </c>
      <c r="EV63" s="33" t="s">
        <v>346</v>
      </c>
      <c r="EW63" s="27">
        <v>1029568.1530000002</v>
      </c>
      <c r="EX63" s="27">
        <v>66499860.186999999</v>
      </c>
      <c r="EY63" s="27">
        <v>1744504.0190000006</v>
      </c>
      <c r="EZ63" s="27">
        <v>104375668.01199999</v>
      </c>
      <c r="FA63" s="7">
        <f t="shared" si="27"/>
        <v>66499860.186999999</v>
      </c>
    </row>
    <row r="64" spans="5:157" ht="15.75" x14ac:dyDescent="0.25">
      <c r="E64" t="str">
        <f t="shared" si="0"/>
        <v/>
      </c>
      <c r="K64" s="7" t="str">
        <f t="shared" si="28"/>
        <v/>
      </c>
      <c r="M64">
        <f t="shared" si="29"/>
        <v>54</v>
      </c>
      <c r="N64" s="33" t="s">
        <v>170</v>
      </c>
      <c r="O64" s="27">
        <v>8006.4120000000003</v>
      </c>
      <c r="P64" s="27">
        <v>1775333.699</v>
      </c>
      <c r="Q64" s="27">
        <v>12475.629000000001</v>
      </c>
      <c r="R64" s="27">
        <v>675921.35800000012</v>
      </c>
      <c r="S64" s="7">
        <f t="shared" si="1"/>
        <v>1775333.699</v>
      </c>
      <c r="U64" t="str">
        <f t="shared" si="2"/>
        <v/>
      </c>
      <c r="AA64" s="27" t="str">
        <f t="shared" si="3"/>
        <v/>
      </c>
      <c r="AC64" t="str">
        <f t="shared" si="4"/>
        <v/>
      </c>
      <c r="AI64" s="7" t="str">
        <f t="shared" si="30"/>
        <v/>
      </c>
      <c r="AK64" t="str">
        <f t="shared" si="5"/>
        <v/>
      </c>
      <c r="AQ64" s="7" t="str">
        <f t="shared" si="6"/>
        <v/>
      </c>
      <c r="AS64" t="str">
        <f t="shared" si="7"/>
        <v/>
      </c>
      <c r="AY64" s="7" t="str">
        <f t="shared" si="8"/>
        <v/>
      </c>
      <c r="BA64">
        <f t="shared" si="9"/>
        <v>54</v>
      </c>
      <c r="BB64" s="33" t="s">
        <v>296</v>
      </c>
      <c r="BC64" s="27">
        <v>844.57200000000012</v>
      </c>
      <c r="BD64" s="27">
        <v>237429.283</v>
      </c>
      <c r="BE64" s="27">
        <v>1</v>
      </c>
      <c r="BF64" s="27">
        <v>910</v>
      </c>
      <c r="BG64" s="7">
        <f t="shared" si="10"/>
        <v>237429.283</v>
      </c>
      <c r="BI64" t="str">
        <f t="shared" si="11"/>
        <v/>
      </c>
      <c r="BO64" s="27" t="str">
        <f t="shared" si="12"/>
        <v/>
      </c>
      <c r="BQ64" s="27">
        <f t="shared" si="13"/>
        <v>54</v>
      </c>
      <c r="BR64" s="33" t="s">
        <v>337</v>
      </c>
      <c r="BS64" s="27">
        <v>36895</v>
      </c>
      <c r="BT64" s="27">
        <v>980898</v>
      </c>
      <c r="BU64" s="27">
        <v>729486.35</v>
      </c>
      <c r="BV64" s="27">
        <v>98084207</v>
      </c>
      <c r="BW64" s="27">
        <f t="shared" si="14"/>
        <v>980898</v>
      </c>
      <c r="CH64" s="27" t="str">
        <f t="shared" si="15"/>
        <v/>
      </c>
      <c r="CI64" s="26" t="s">
        <v>138</v>
      </c>
      <c r="CJ64" s="27">
        <v>4400208530.1899996</v>
      </c>
      <c r="CK64" s="27">
        <v>22523732501.839001</v>
      </c>
      <c r="CL64" s="27">
        <v>3970304047.8340006</v>
      </c>
      <c r="CM64" s="27">
        <v>23948584993.344002</v>
      </c>
      <c r="CN64" s="7" t="str">
        <f>IF(OR(CI64="Indéfini",CI64="Autres",CI64="Autre",CI64="Autres produits alimentaires",CI64="Total général"),"",IF(CI64&lt;&gt;"",CK64,""))</f>
        <v/>
      </c>
      <c r="CQ64">
        <f t="shared" si="31"/>
        <v>54</v>
      </c>
      <c r="CR64" s="33" t="s">
        <v>249</v>
      </c>
      <c r="CS64" s="27">
        <v>2017932.6729999997</v>
      </c>
      <c r="CT64" s="27">
        <v>70216960.548999995</v>
      </c>
      <c r="CU64" s="27">
        <v>1415948.3869999999</v>
      </c>
      <c r="CV64" s="27">
        <v>48335363.660999991</v>
      </c>
      <c r="CW64" s="7">
        <f t="shared" si="35"/>
        <v>70216960.548999995</v>
      </c>
      <c r="CY64" t="str">
        <f t="shared" si="17"/>
        <v/>
      </c>
      <c r="DE64" s="7" t="str">
        <f t="shared" si="18"/>
        <v/>
      </c>
      <c r="DG64" t="str">
        <f t="shared" si="19"/>
        <v/>
      </c>
      <c r="DM64" s="7" t="str">
        <f t="shared" si="32"/>
        <v/>
      </c>
      <c r="DO64" t="str">
        <f t="shared" si="20"/>
        <v/>
      </c>
      <c r="DU64" s="7" t="str">
        <f t="shared" si="21"/>
        <v/>
      </c>
      <c r="DW64" t="str">
        <f t="shared" si="22"/>
        <v/>
      </c>
      <c r="EC64" s="7" t="str">
        <f t="shared" si="33"/>
        <v/>
      </c>
      <c r="EE64">
        <f t="shared" si="23"/>
        <v>54</v>
      </c>
      <c r="EF64" s="33" t="s">
        <v>296</v>
      </c>
      <c r="EG64" s="27">
        <v>387604.54799999995</v>
      </c>
      <c r="EH64" s="27">
        <v>17979500.650000002</v>
      </c>
      <c r="EI64" s="27">
        <v>223144.53900000002</v>
      </c>
      <c r="EJ64" s="27">
        <v>9886915.307</v>
      </c>
      <c r="EK64" s="7">
        <f t="shared" si="34"/>
        <v>17979500.650000002</v>
      </c>
      <c r="EM64" t="str">
        <f t="shared" si="24"/>
        <v/>
      </c>
      <c r="ES64" s="27" t="str">
        <f t="shared" si="25"/>
        <v/>
      </c>
      <c r="EU64" s="27" t="str">
        <f t="shared" si="26"/>
        <v/>
      </c>
      <c r="EV64" s="33" t="s">
        <v>113</v>
      </c>
      <c r="EW64" s="27">
        <v>1241953.6269999999</v>
      </c>
      <c r="EX64" s="27">
        <v>59258596.286000006</v>
      </c>
      <c r="EY64" s="27">
        <v>682574.16200000001</v>
      </c>
      <c r="EZ64" s="27">
        <v>40443373.945000015</v>
      </c>
      <c r="FA64" s="7" t="str">
        <f t="shared" si="27"/>
        <v/>
      </c>
    </row>
    <row r="65" spans="5:157" ht="15.75" x14ac:dyDescent="0.25">
      <c r="E65" t="str">
        <f t="shared" si="0"/>
        <v/>
      </c>
      <c r="K65" s="7" t="str">
        <f t="shared" si="28"/>
        <v/>
      </c>
      <c r="M65">
        <f t="shared" si="29"/>
        <v>55</v>
      </c>
      <c r="N65" s="33" t="s">
        <v>247</v>
      </c>
      <c r="O65" s="27">
        <v>37648.6</v>
      </c>
      <c r="P65" s="27">
        <v>1626252.19</v>
      </c>
      <c r="Q65" s="27">
        <v>2381.12</v>
      </c>
      <c r="R65" s="27">
        <v>492251.57200000004</v>
      </c>
      <c r="S65" s="7">
        <f t="shared" si="1"/>
        <v>1626252.19</v>
      </c>
      <c r="U65" t="str">
        <f t="shared" si="2"/>
        <v/>
      </c>
      <c r="AA65" s="27" t="str">
        <f t="shared" si="3"/>
        <v/>
      </c>
      <c r="AC65" t="str">
        <f t="shared" si="4"/>
        <v/>
      </c>
      <c r="AI65" s="7" t="str">
        <f t="shared" si="30"/>
        <v/>
      </c>
      <c r="AK65" t="str">
        <f t="shared" si="5"/>
        <v/>
      </c>
      <c r="AQ65" s="7" t="str">
        <f t="shared" si="6"/>
        <v/>
      </c>
      <c r="AS65" t="str">
        <f t="shared" si="7"/>
        <v/>
      </c>
      <c r="AY65" s="7" t="str">
        <f t="shared" si="8"/>
        <v/>
      </c>
      <c r="BA65">
        <f t="shared" si="9"/>
        <v>55</v>
      </c>
      <c r="BB65" s="33" t="s">
        <v>295</v>
      </c>
      <c r="BC65" s="27">
        <v>4125.1600000000008</v>
      </c>
      <c r="BD65" s="27">
        <v>182508.36800000002</v>
      </c>
      <c r="BE65" s="27">
        <v>4241.2520000000004</v>
      </c>
      <c r="BF65" s="27">
        <v>343108</v>
      </c>
      <c r="BG65" s="7">
        <f t="shared" si="10"/>
        <v>182508.36800000002</v>
      </c>
      <c r="BI65" t="str">
        <f t="shared" si="11"/>
        <v/>
      </c>
      <c r="BO65" s="27" t="str">
        <f t="shared" si="12"/>
        <v/>
      </c>
      <c r="BQ65" s="27">
        <f t="shared" si="13"/>
        <v>55</v>
      </c>
      <c r="BR65" s="33" t="s">
        <v>341</v>
      </c>
      <c r="BS65" s="27">
        <v>5764.7219999999998</v>
      </c>
      <c r="BT65" s="27">
        <v>950112</v>
      </c>
      <c r="BU65" s="27">
        <v>3080.268</v>
      </c>
      <c r="BV65" s="27">
        <v>436512</v>
      </c>
      <c r="BW65" s="27">
        <f t="shared" si="14"/>
        <v>950112</v>
      </c>
      <c r="CH65" s="27" t="str">
        <f t="shared" si="15"/>
        <v/>
      </c>
      <c r="CN65" s="7" t="str">
        <f t="shared" si="16"/>
        <v/>
      </c>
      <c r="CQ65">
        <f t="shared" si="31"/>
        <v>55</v>
      </c>
      <c r="CR65" s="33" t="s">
        <v>269</v>
      </c>
      <c r="CS65" s="27">
        <v>484912.23300000018</v>
      </c>
      <c r="CT65" s="27">
        <v>70146492.044</v>
      </c>
      <c r="CU65" s="27">
        <v>444648.54500000016</v>
      </c>
      <c r="CV65" s="27">
        <v>52890237.389999993</v>
      </c>
      <c r="CW65" s="7">
        <f t="shared" si="35"/>
        <v>70146492.044</v>
      </c>
      <c r="CY65" t="str">
        <f t="shared" si="17"/>
        <v/>
      </c>
      <c r="DE65" s="7" t="str">
        <f t="shared" si="18"/>
        <v/>
      </c>
      <c r="DG65" t="str">
        <f t="shared" si="19"/>
        <v/>
      </c>
      <c r="DM65" s="7" t="str">
        <f t="shared" si="32"/>
        <v/>
      </c>
      <c r="DO65" t="str">
        <f t="shared" si="20"/>
        <v/>
      </c>
      <c r="DU65" s="7" t="str">
        <f t="shared" si="21"/>
        <v/>
      </c>
      <c r="DW65" t="str">
        <f t="shared" si="22"/>
        <v/>
      </c>
      <c r="EC65" s="7" t="str">
        <f t="shared" si="33"/>
        <v/>
      </c>
      <c r="EE65">
        <f t="shared" si="23"/>
        <v>55</v>
      </c>
      <c r="EF65" s="33" t="s">
        <v>309</v>
      </c>
      <c r="EG65" s="27">
        <v>446727.33399999997</v>
      </c>
      <c r="EH65" s="27">
        <v>15695903.007000003</v>
      </c>
      <c r="EI65" s="27">
        <v>307800.20500000007</v>
      </c>
      <c r="EJ65" s="27">
        <v>12787029.543999996</v>
      </c>
      <c r="EK65" s="7">
        <f t="shared" si="34"/>
        <v>15695903.007000003</v>
      </c>
      <c r="EM65" t="str">
        <f t="shared" si="24"/>
        <v/>
      </c>
      <c r="ES65" s="27" t="str">
        <f t="shared" si="25"/>
        <v/>
      </c>
      <c r="EU65" s="27">
        <f t="shared" si="26"/>
        <v>55</v>
      </c>
      <c r="EV65" s="33" t="s">
        <v>140</v>
      </c>
      <c r="EW65" s="27">
        <v>6229070.3520000009</v>
      </c>
      <c r="EX65" s="27">
        <v>58635761.925000004</v>
      </c>
      <c r="EY65" s="27">
        <v>2010476.2120000001</v>
      </c>
      <c r="EZ65" s="27">
        <v>122406323.594</v>
      </c>
      <c r="FA65" s="7">
        <f t="shared" si="27"/>
        <v>58635761.925000004</v>
      </c>
    </row>
    <row r="66" spans="5:157" ht="15.75" x14ac:dyDescent="0.25">
      <c r="E66" t="str">
        <f t="shared" si="0"/>
        <v/>
      </c>
      <c r="K66" s="7" t="str">
        <f t="shared" si="28"/>
        <v/>
      </c>
      <c r="M66">
        <f t="shared" si="29"/>
        <v>56</v>
      </c>
      <c r="N66" s="33" t="s">
        <v>168</v>
      </c>
      <c r="O66" s="27">
        <v>66250.5</v>
      </c>
      <c r="P66" s="27">
        <v>1598475.22</v>
      </c>
      <c r="Q66" s="27">
        <v>55301</v>
      </c>
      <c r="R66" s="27">
        <v>3583995.27</v>
      </c>
      <c r="S66" s="7">
        <f t="shared" si="1"/>
        <v>1598475.22</v>
      </c>
      <c r="U66" t="str">
        <f t="shared" si="2"/>
        <v/>
      </c>
      <c r="AA66" s="27" t="str">
        <f t="shared" si="3"/>
        <v/>
      </c>
      <c r="AC66" t="str">
        <f t="shared" si="4"/>
        <v/>
      </c>
      <c r="AI66" s="7" t="str">
        <f t="shared" si="30"/>
        <v/>
      </c>
      <c r="AK66" t="str">
        <f t="shared" si="5"/>
        <v/>
      </c>
      <c r="AQ66" s="7" t="str">
        <f t="shared" si="6"/>
        <v/>
      </c>
      <c r="AS66" t="str">
        <f t="shared" si="7"/>
        <v/>
      </c>
      <c r="AY66" s="7" t="str">
        <f t="shared" si="8"/>
        <v/>
      </c>
      <c r="BA66">
        <f t="shared" si="9"/>
        <v>56</v>
      </c>
      <c r="BB66" s="33" t="s">
        <v>325</v>
      </c>
      <c r="BC66" s="27">
        <v>202.42700000000002</v>
      </c>
      <c r="BD66" s="27">
        <v>181965.022</v>
      </c>
      <c r="BE66" s="27">
        <v>1372.4169999999999</v>
      </c>
      <c r="BF66" s="27">
        <v>642779.69800000009</v>
      </c>
      <c r="BG66" s="7">
        <f t="shared" si="10"/>
        <v>181965.022</v>
      </c>
      <c r="BI66" t="str">
        <f t="shared" si="11"/>
        <v/>
      </c>
      <c r="BO66" s="27" t="str">
        <f t="shared" si="12"/>
        <v/>
      </c>
      <c r="BQ66" s="27">
        <f t="shared" si="13"/>
        <v>56</v>
      </c>
      <c r="BR66" s="33" t="s">
        <v>203</v>
      </c>
      <c r="BS66" s="27">
        <v>2598.3599999999997</v>
      </c>
      <c r="BT66" s="27">
        <v>888992.38900000008</v>
      </c>
      <c r="BU66" s="27">
        <v>82428.59599999999</v>
      </c>
      <c r="BV66" s="27">
        <v>10950467.612</v>
      </c>
      <c r="BW66" s="27">
        <f t="shared" si="14"/>
        <v>888992.38900000008</v>
      </c>
      <c r="CH66" s="27" t="str">
        <f t="shared" si="15"/>
        <v/>
      </c>
      <c r="CN66" s="7" t="str">
        <f t="shared" si="16"/>
        <v/>
      </c>
      <c r="CQ66">
        <f t="shared" si="31"/>
        <v>56</v>
      </c>
      <c r="CR66" s="33" t="s">
        <v>65</v>
      </c>
      <c r="CS66" s="27">
        <v>1596196.0310000002</v>
      </c>
      <c r="CT66" s="27">
        <v>69046973.158000007</v>
      </c>
      <c r="CU66" s="27">
        <v>1297911.5010000002</v>
      </c>
      <c r="CV66" s="27">
        <v>69653643.659999996</v>
      </c>
      <c r="CW66" s="7">
        <f t="shared" si="35"/>
        <v>69046973.158000007</v>
      </c>
      <c r="CY66" t="str">
        <f t="shared" si="17"/>
        <v/>
      </c>
      <c r="DE66" s="7" t="str">
        <f t="shared" si="18"/>
        <v/>
      </c>
      <c r="DG66" t="str">
        <f t="shared" si="19"/>
        <v/>
      </c>
      <c r="DM66" s="7" t="str">
        <f t="shared" si="32"/>
        <v/>
      </c>
      <c r="DO66" t="str">
        <f t="shared" si="20"/>
        <v/>
      </c>
      <c r="DU66" s="7" t="str">
        <f t="shared" si="21"/>
        <v/>
      </c>
      <c r="DW66" t="str">
        <f t="shared" si="22"/>
        <v/>
      </c>
      <c r="EC66" s="7" t="str">
        <f t="shared" si="33"/>
        <v/>
      </c>
      <c r="EE66">
        <f t="shared" si="23"/>
        <v>56</v>
      </c>
      <c r="EF66" s="33" t="s">
        <v>316</v>
      </c>
      <c r="EG66" s="27">
        <v>502434.61400000018</v>
      </c>
      <c r="EH66" s="27">
        <v>15262983.868999999</v>
      </c>
      <c r="EI66" s="27">
        <v>496702.5149999999</v>
      </c>
      <c r="EJ66" s="27">
        <v>14584607.407</v>
      </c>
      <c r="EK66" s="7">
        <f t="shared" si="34"/>
        <v>15262983.868999999</v>
      </c>
      <c r="EM66" t="str">
        <f t="shared" si="24"/>
        <v/>
      </c>
      <c r="ES66" s="27" t="str">
        <f t="shared" si="25"/>
        <v/>
      </c>
      <c r="EU66" s="27">
        <f t="shared" si="26"/>
        <v>56</v>
      </c>
      <c r="EV66" s="33" t="s">
        <v>335</v>
      </c>
      <c r="EW66" s="27">
        <v>1085356.3719999995</v>
      </c>
      <c r="EX66" s="27">
        <v>47684716.429999992</v>
      </c>
      <c r="EY66" s="27">
        <v>1020657.4380000003</v>
      </c>
      <c r="EZ66" s="27">
        <v>46409297.058999971</v>
      </c>
      <c r="FA66" s="7">
        <f t="shared" si="27"/>
        <v>47684716.429999992</v>
      </c>
    </row>
    <row r="67" spans="5:157" ht="15.75" x14ac:dyDescent="0.25">
      <c r="E67" t="str">
        <f t="shared" si="0"/>
        <v/>
      </c>
      <c r="K67" s="7" t="str">
        <f t="shared" si="28"/>
        <v/>
      </c>
      <c r="M67">
        <f t="shared" si="29"/>
        <v>57</v>
      </c>
      <c r="N67" s="33" t="s">
        <v>277</v>
      </c>
      <c r="O67" s="27">
        <v>49547.933000000012</v>
      </c>
      <c r="P67" s="27">
        <v>1353778.5589999999</v>
      </c>
      <c r="Q67" s="27">
        <v>57590.42</v>
      </c>
      <c r="R67" s="27">
        <v>1638052</v>
      </c>
      <c r="S67" s="7">
        <f t="shared" si="1"/>
        <v>1353778.5589999999</v>
      </c>
      <c r="U67" t="str">
        <f t="shared" si="2"/>
        <v/>
      </c>
      <c r="AA67" s="27" t="str">
        <f t="shared" si="3"/>
        <v/>
      </c>
      <c r="AC67" t="str">
        <f t="shared" si="4"/>
        <v/>
      </c>
      <c r="AI67" s="7" t="str">
        <f t="shared" si="30"/>
        <v/>
      </c>
      <c r="AK67" t="str">
        <f t="shared" si="5"/>
        <v/>
      </c>
      <c r="AQ67" s="7" t="str">
        <f t="shared" si="6"/>
        <v/>
      </c>
      <c r="AS67" t="str">
        <f t="shared" si="7"/>
        <v/>
      </c>
      <c r="AY67" s="7" t="str">
        <f t="shared" si="8"/>
        <v/>
      </c>
      <c r="BA67">
        <f t="shared" si="9"/>
        <v>57</v>
      </c>
      <c r="BB67" s="33" t="s">
        <v>299</v>
      </c>
      <c r="BC67" s="27">
        <v>70.19</v>
      </c>
      <c r="BD67" s="27">
        <v>108619.62000000001</v>
      </c>
      <c r="BE67" s="27">
        <v>56.662000000000006</v>
      </c>
      <c r="BF67" s="27">
        <v>92981</v>
      </c>
      <c r="BG67" s="7">
        <f t="shared" si="10"/>
        <v>108619.62000000001</v>
      </c>
      <c r="BI67" t="str">
        <f t="shared" si="11"/>
        <v/>
      </c>
      <c r="BO67" s="27" t="str">
        <f t="shared" si="12"/>
        <v/>
      </c>
      <c r="BQ67" s="27">
        <f t="shared" si="13"/>
        <v>57</v>
      </c>
      <c r="BR67" s="33" t="s">
        <v>140</v>
      </c>
      <c r="BS67" s="27">
        <v>3454.5</v>
      </c>
      <c r="BT67" s="27">
        <v>354161.04199999571</v>
      </c>
      <c r="BU67" s="27">
        <v>12425</v>
      </c>
      <c r="BV67" s="27">
        <v>1060978.9919999987</v>
      </c>
      <c r="BW67" s="27">
        <f t="shared" si="14"/>
        <v>354161.04199999571</v>
      </c>
      <c r="CH67" s="27" t="str">
        <f t="shared" si="15"/>
        <v/>
      </c>
      <c r="CN67" s="7" t="str">
        <f t="shared" si="16"/>
        <v/>
      </c>
      <c r="CQ67">
        <f t="shared" si="31"/>
        <v>57</v>
      </c>
      <c r="CR67" s="33" t="s">
        <v>270</v>
      </c>
      <c r="CS67" s="27">
        <v>1727390.041</v>
      </c>
      <c r="CT67" s="27">
        <v>56568285.405000016</v>
      </c>
      <c r="CU67" s="27">
        <v>1681469.8590000006</v>
      </c>
      <c r="CV67" s="27">
        <v>45448507.077999994</v>
      </c>
      <c r="CW67" s="7">
        <f t="shared" si="35"/>
        <v>56568285.405000016</v>
      </c>
      <c r="CY67" t="str">
        <f t="shared" si="17"/>
        <v/>
      </c>
      <c r="DE67" s="7" t="str">
        <f t="shared" si="18"/>
        <v/>
      </c>
      <c r="DG67" t="str">
        <f t="shared" si="19"/>
        <v/>
      </c>
      <c r="DM67" s="7" t="str">
        <f t="shared" si="32"/>
        <v/>
      </c>
      <c r="DO67" t="str">
        <f t="shared" si="20"/>
        <v/>
      </c>
      <c r="DU67" s="7" t="str">
        <f t="shared" si="21"/>
        <v/>
      </c>
      <c r="DW67" t="str">
        <f t="shared" si="22"/>
        <v/>
      </c>
      <c r="EC67" s="7" t="str">
        <f t="shared" si="33"/>
        <v/>
      </c>
      <c r="EE67">
        <f t="shared" si="23"/>
        <v>57</v>
      </c>
      <c r="EF67" s="33" t="s">
        <v>326</v>
      </c>
      <c r="EG67" s="27">
        <v>569105.87199999997</v>
      </c>
      <c r="EH67" s="27">
        <v>13020591.429</v>
      </c>
      <c r="EI67" s="27">
        <v>3192.2420000000002</v>
      </c>
      <c r="EJ67" s="27">
        <v>803893</v>
      </c>
      <c r="EK67" s="7">
        <f t="shared" si="34"/>
        <v>13020591.429</v>
      </c>
      <c r="EM67" t="str">
        <f t="shared" si="24"/>
        <v/>
      </c>
      <c r="ES67" s="27" t="str">
        <f t="shared" si="25"/>
        <v/>
      </c>
      <c r="EU67" s="27">
        <f t="shared" si="26"/>
        <v>57</v>
      </c>
      <c r="EV67" s="33" t="s">
        <v>100</v>
      </c>
      <c r="EW67" s="27">
        <v>1296739.9510000001</v>
      </c>
      <c r="EX67" s="27">
        <v>43731470.864</v>
      </c>
      <c r="EY67" s="27">
        <v>520470.77800000022</v>
      </c>
      <c r="EZ67" s="27">
        <v>18370192.912000004</v>
      </c>
      <c r="FA67" s="7">
        <f t="shared" si="27"/>
        <v>43731470.864</v>
      </c>
    </row>
    <row r="68" spans="5:157" ht="15.75" x14ac:dyDescent="0.25">
      <c r="E68" t="str">
        <f t="shared" si="0"/>
        <v/>
      </c>
      <c r="K68" s="7" t="str">
        <f t="shared" si="28"/>
        <v/>
      </c>
      <c r="M68">
        <f t="shared" si="29"/>
        <v>58</v>
      </c>
      <c r="N68" s="33" t="s">
        <v>260</v>
      </c>
      <c r="O68" s="27">
        <v>47312.549999999996</v>
      </c>
      <c r="P68" s="27">
        <v>1323294</v>
      </c>
      <c r="Q68" s="27">
        <v>513.5</v>
      </c>
      <c r="R68" s="27">
        <v>84013.687999999995</v>
      </c>
      <c r="S68" s="7">
        <f t="shared" si="1"/>
        <v>1323294</v>
      </c>
      <c r="U68" t="str">
        <f t="shared" si="2"/>
        <v/>
      </c>
      <c r="AA68" s="27" t="str">
        <f t="shared" si="3"/>
        <v/>
      </c>
      <c r="AC68" t="str">
        <f t="shared" si="4"/>
        <v/>
      </c>
      <c r="AI68" s="7" t="str">
        <f t="shared" si="30"/>
        <v/>
      </c>
      <c r="AK68" t="str">
        <f t="shared" si="5"/>
        <v/>
      </c>
      <c r="AQ68" s="7" t="str">
        <f t="shared" si="6"/>
        <v/>
      </c>
      <c r="AS68" t="str">
        <f t="shared" si="7"/>
        <v/>
      </c>
      <c r="AY68" s="7" t="str">
        <f t="shared" si="8"/>
        <v/>
      </c>
      <c r="BA68">
        <f t="shared" si="9"/>
        <v>58</v>
      </c>
      <c r="BB68" s="33" t="s">
        <v>323</v>
      </c>
      <c r="BC68" s="27">
        <v>50</v>
      </c>
      <c r="BD68" s="27">
        <v>81973.490999999995</v>
      </c>
      <c r="BE68" s="27"/>
      <c r="BF68" s="27"/>
      <c r="BG68" s="7">
        <f t="shared" si="10"/>
        <v>81973.490999999995</v>
      </c>
      <c r="BI68" t="str">
        <f t="shared" si="11"/>
        <v/>
      </c>
      <c r="BO68" s="27" t="str">
        <f t="shared" si="12"/>
        <v/>
      </c>
      <c r="BQ68" s="27">
        <f t="shared" si="13"/>
        <v>58</v>
      </c>
      <c r="BR68" s="33" t="s">
        <v>204</v>
      </c>
      <c r="BS68" s="27">
        <v>4034.0750000000003</v>
      </c>
      <c r="BT68" s="27">
        <v>325281.04000000004</v>
      </c>
      <c r="BU68" s="27">
        <v>3246.6849999999999</v>
      </c>
      <c r="BV68" s="27">
        <v>248846.557</v>
      </c>
      <c r="BW68" s="27">
        <f t="shared" si="14"/>
        <v>325281.04000000004</v>
      </c>
      <c r="CH68" s="27" t="str">
        <f t="shared" si="15"/>
        <v/>
      </c>
      <c r="CN68" s="7" t="str">
        <f t="shared" si="16"/>
        <v/>
      </c>
      <c r="CQ68">
        <f t="shared" si="31"/>
        <v>58</v>
      </c>
      <c r="CR68" s="33" t="s">
        <v>243</v>
      </c>
      <c r="CS68" s="27">
        <v>1770889.2669999995</v>
      </c>
      <c r="CT68" s="27">
        <v>52801703.077</v>
      </c>
      <c r="CU68" s="27">
        <v>765078.25999999989</v>
      </c>
      <c r="CV68" s="27">
        <v>31024515.532000002</v>
      </c>
      <c r="CW68" s="7">
        <f t="shared" si="35"/>
        <v>52801703.077</v>
      </c>
      <c r="CY68" t="str">
        <f t="shared" si="17"/>
        <v/>
      </c>
      <c r="DE68" s="7" t="str">
        <f t="shared" si="18"/>
        <v/>
      </c>
      <c r="DG68" t="str">
        <f t="shared" si="19"/>
        <v/>
      </c>
      <c r="DM68" s="7" t="str">
        <f t="shared" si="32"/>
        <v/>
      </c>
      <c r="DO68" t="str">
        <f t="shared" si="20"/>
        <v/>
      </c>
      <c r="DU68" s="7" t="str">
        <f t="shared" si="21"/>
        <v/>
      </c>
      <c r="DW68" t="str">
        <f t="shared" si="22"/>
        <v/>
      </c>
      <c r="EC68" s="7" t="str">
        <f t="shared" si="33"/>
        <v/>
      </c>
      <c r="EE68">
        <f t="shared" si="23"/>
        <v>58</v>
      </c>
      <c r="EF68" s="33" t="s">
        <v>315</v>
      </c>
      <c r="EG68" s="27">
        <v>280823.04500000004</v>
      </c>
      <c r="EH68" s="27">
        <v>11346825.061999999</v>
      </c>
      <c r="EI68" s="27">
        <v>259106.41899999994</v>
      </c>
      <c r="EJ68" s="27">
        <v>11280810.978999995</v>
      </c>
      <c r="EK68" s="7">
        <f t="shared" si="34"/>
        <v>11346825.061999999</v>
      </c>
      <c r="EM68" t="str">
        <f t="shared" si="24"/>
        <v/>
      </c>
      <c r="ES68" s="27" t="str">
        <f t="shared" si="25"/>
        <v/>
      </c>
      <c r="EU68" s="27">
        <f t="shared" si="26"/>
        <v>58</v>
      </c>
      <c r="EV68" s="33" t="s">
        <v>332</v>
      </c>
      <c r="EW68" s="27">
        <v>445645.03900000005</v>
      </c>
      <c r="EX68" s="27">
        <v>42765937.019999981</v>
      </c>
      <c r="EY68" s="27">
        <v>265053.4420000001</v>
      </c>
      <c r="EZ68" s="27">
        <v>22664147.608999997</v>
      </c>
      <c r="FA68" s="7">
        <f t="shared" si="27"/>
        <v>42765937.019999981</v>
      </c>
    </row>
    <row r="69" spans="5:157" ht="15.75" x14ac:dyDescent="0.25">
      <c r="E69" t="str">
        <f t="shared" si="0"/>
        <v/>
      </c>
      <c r="K69" s="7" t="str">
        <f t="shared" si="28"/>
        <v/>
      </c>
      <c r="M69">
        <f t="shared" si="29"/>
        <v>59</v>
      </c>
      <c r="N69" s="33" t="s">
        <v>255</v>
      </c>
      <c r="O69" s="27">
        <v>52677.4</v>
      </c>
      <c r="P69" s="27">
        <v>862544</v>
      </c>
      <c r="Q69" s="27">
        <v>116858.5</v>
      </c>
      <c r="R69" s="27">
        <v>2260518</v>
      </c>
      <c r="S69" s="7">
        <f t="shared" si="1"/>
        <v>862544</v>
      </c>
      <c r="U69" t="str">
        <f t="shared" si="2"/>
        <v/>
      </c>
      <c r="AA69" s="27" t="str">
        <f t="shared" si="3"/>
        <v/>
      </c>
      <c r="AC69" t="str">
        <f t="shared" si="4"/>
        <v/>
      </c>
      <c r="AI69" s="7" t="str">
        <f t="shared" si="30"/>
        <v/>
      </c>
      <c r="AK69" t="str">
        <f t="shared" si="5"/>
        <v/>
      </c>
      <c r="AQ69" s="7" t="str">
        <f t="shared" si="6"/>
        <v/>
      </c>
      <c r="AS69" t="str">
        <f t="shared" si="7"/>
        <v/>
      </c>
      <c r="AY69" s="7" t="str">
        <f t="shared" si="8"/>
        <v/>
      </c>
      <c r="BA69">
        <f t="shared" si="9"/>
        <v>59</v>
      </c>
      <c r="BB69" s="33" t="s">
        <v>303</v>
      </c>
      <c r="BC69" s="27">
        <v>348.59299999999996</v>
      </c>
      <c r="BD69" s="27">
        <v>65709</v>
      </c>
      <c r="BE69" s="27">
        <v>62.22</v>
      </c>
      <c r="BF69" s="27">
        <v>450412</v>
      </c>
      <c r="BG69" s="7">
        <f t="shared" si="10"/>
        <v>65709</v>
      </c>
      <c r="BI69" t="str">
        <f t="shared" si="11"/>
        <v/>
      </c>
      <c r="BO69" s="27" t="str">
        <f t="shared" si="12"/>
        <v/>
      </c>
      <c r="BQ69" s="27">
        <f t="shared" si="13"/>
        <v>59</v>
      </c>
      <c r="BR69" s="33" t="s">
        <v>185</v>
      </c>
      <c r="BS69" s="27">
        <v>37980</v>
      </c>
      <c r="BT69" s="27">
        <v>307000</v>
      </c>
      <c r="BU69" s="27">
        <v>136</v>
      </c>
      <c r="BV69" s="27">
        <v>4800</v>
      </c>
      <c r="BW69" s="27">
        <f t="shared" si="14"/>
        <v>307000</v>
      </c>
      <c r="CH69" s="27" t="str">
        <f t="shared" si="15"/>
        <v/>
      </c>
      <c r="CN69" s="7" t="str">
        <f t="shared" si="16"/>
        <v/>
      </c>
      <c r="CQ69">
        <f t="shared" si="31"/>
        <v>59</v>
      </c>
      <c r="CR69" s="33" t="s">
        <v>258</v>
      </c>
      <c r="CS69" s="27">
        <v>432776.39600000012</v>
      </c>
      <c r="CT69" s="27">
        <v>49401895.811000012</v>
      </c>
      <c r="CU69" s="27">
        <v>415797.9599999999</v>
      </c>
      <c r="CV69" s="27">
        <v>50516296.185000002</v>
      </c>
      <c r="CW69" s="7">
        <f t="shared" si="35"/>
        <v>49401895.811000012</v>
      </c>
      <c r="CY69" t="str">
        <f t="shared" si="17"/>
        <v/>
      </c>
      <c r="DE69" s="7" t="str">
        <f t="shared" si="18"/>
        <v/>
      </c>
      <c r="DG69" t="str">
        <f t="shared" si="19"/>
        <v/>
      </c>
      <c r="DM69" s="7" t="str">
        <f t="shared" si="32"/>
        <v/>
      </c>
      <c r="DO69" t="str">
        <f t="shared" si="20"/>
        <v/>
      </c>
      <c r="DU69" s="7" t="str">
        <f t="shared" si="21"/>
        <v/>
      </c>
      <c r="DW69" t="str">
        <f t="shared" si="22"/>
        <v/>
      </c>
      <c r="EC69" s="7" t="str">
        <f t="shared" si="33"/>
        <v/>
      </c>
      <c r="EE69">
        <f t="shared" si="23"/>
        <v>59</v>
      </c>
      <c r="EF69" s="33" t="s">
        <v>304</v>
      </c>
      <c r="EG69" s="27">
        <v>50248.869000000006</v>
      </c>
      <c r="EH69" s="27">
        <v>10559882.722999999</v>
      </c>
      <c r="EI69" s="27">
        <v>51024.77900000001</v>
      </c>
      <c r="EJ69" s="27">
        <v>10795635.51</v>
      </c>
      <c r="EK69" s="7">
        <f t="shared" si="34"/>
        <v>10559882.722999999</v>
      </c>
      <c r="EM69" t="str">
        <f t="shared" si="24"/>
        <v/>
      </c>
      <c r="ES69" s="27" t="str">
        <f t="shared" si="25"/>
        <v/>
      </c>
      <c r="EU69" s="27">
        <f t="shared" si="26"/>
        <v>59</v>
      </c>
      <c r="EV69" s="33" t="s">
        <v>340</v>
      </c>
      <c r="EW69" s="27">
        <v>667492.29599999986</v>
      </c>
      <c r="EX69" s="27">
        <v>42673444.065000005</v>
      </c>
      <c r="EY69" s="27">
        <v>725524.43299999984</v>
      </c>
      <c r="EZ69" s="27">
        <v>45917615.64100001</v>
      </c>
      <c r="FA69" s="7">
        <f t="shared" si="27"/>
        <v>42673444.065000005</v>
      </c>
    </row>
    <row r="70" spans="5:157" ht="15.75" x14ac:dyDescent="0.25">
      <c r="E70" t="str">
        <f t="shared" si="0"/>
        <v/>
      </c>
      <c r="K70" s="7" t="str">
        <f t="shared" si="28"/>
        <v/>
      </c>
      <c r="M70">
        <f t="shared" si="29"/>
        <v>60</v>
      </c>
      <c r="N70" s="33" t="s">
        <v>254</v>
      </c>
      <c r="O70" s="27">
        <v>8591.73</v>
      </c>
      <c r="P70" s="27">
        <v>818431.33100000001</v>
      </c>
      <c r="Q70" s="27">
        <v>5264.4760000000006</v>
      </c>
      <c r="R70" s="27">
        <v>795044.1860000001</v>
      </c>
      <c r="S70" s="7">
        <f t="shared" si="1"/>
        <v>818431.33100000001</v>
      </c>
      <c r="U70" t="str">
        <f t="shared" si="2"/>
        <v/>
      </c>
      <c r="AA70" s="27" t="str">
        <f t="shared" si="3"/>
        <v/>
      </c>
      <c r="AC70" t="str">
        <f t="shared" si="4"/>
        <v/>
      </c>
      <c r="AI70" s="7" t="str">
        <f t="shared" si="30"/>
        <v/>
      </c>
      <c r="AK70" t="str">
        <f t="shared" si="5"/>
        <v/>
      </c>
      <c r="AQ70" s="7" t="str">
        <f t="shared" si="6"/>
        <v/>
      </c>
      <c r="AS70" t="str">
        <f t="shared" si="7"/>
        <v/>
      </c>
      <c r="AY70" s="7" t="str">
        <f t="shared" si="8"/>
        <v/>
      </c>
      <c r="BA70">
        <f t="shared" si="9"/>
        <v>60</v>
      </c>
      <c r="BB70" s="33" t="s">
        <v>292</v>
      </c>
      <c r="BC70" s="27">
        <v>670.47500000000002</v>
      </c>
      <c r="BD70" s="27">
        <v>64299.58</v>
      </c>
      <c r="BE70" s="27">
        <v>3672.54</v>
      </c>
      <c r="BF70" s="27">
        <v>335493</v>
      </c>
      <c r="BG70" s="7">
        <f t="shared" si="10"/>
        <v>64299.58</v>
      </c>
      <c r="BI70" t="str">
        <f t="shared" si="11"/>
        <v/>
      </c>
      <c r="BO70" s="27" t="str">
        <f t="shared" si="12"/>
        <v/>
      </c>
      <c r="BQ70" s="27">
        <f t="shared" si="13"/>
        <v>60</v>
      </c>
      <c r="BR70" s="33" t="s">
        <v>339</v>
      </c>
      <c r="BS70" s="27">
        <v>388.15700000000004</v>
      </c>
      <c r="BT70" s="27">
        <v>306356.89</v>
      </c>
      <c r="BU70" s="27">
        <v>37304.428</v>
      </c>
      <c r="BV70" s="27">
        <v>1700814</v>
      </c>
      <c r="BW70" s="27">
        <f t="shared" si="14"/>
        <v>306356.89</v>
      </c>
      <c r="CH70" s="27" t="str">
        <f t="shared" si="15"/>
        <v/>
      </c>
      <c r="CN70" s="7" t="str">
        <f t="shared" si="16"/>
        <v/>
      </c>
      <c r="CQ70">
        <f t="shared" si="31"/>
        <v>60</v>
      </c>
      <c r="CR70" s="33" t="s">
        <v>70</v>
      </c>
      <c r="CS70" s="27">
        <v>32406400.66</v>
      </c>
      <c r="CT70" s="27">
        <v>49386720.806999996</v>
      </c>
      <c r="CU70" s="27">
        <v>29317245.850000001</v>
      </c>
      <c r="CV70" s="27">
        <v>44057357.499000005</v>
      </c>
      <c r="CW70" s="7">
        <f t="shared" si="35"/>
        <v>49386720.806999996</v>
      </c>
      <c r="CY70" t="str">
        <f t="shared" si="17"/>
        <v/>
      </c>
      <c r="DE70" s="7" t="str">
        <f t="shared" si="18"/>
        <v/>
      </c>
      <c r="DG70" t="str">
        <f t="shared" si="19"/>
        <v/>
      </c>
      <c r="DM70" s="7" t="str">
        <f t="shared" si="32"/>
        <v/>
      </c>
      <c r="DO70" t="str">
        <f t="shared" si="20"/>
        <v/>
      </c>
      <c r="DU70" s="7" t="str">
        <f t="shared" si="21"/>
        <v/>
      </c>
      <c r="DW70" t="str">
        <f t="shared" si="22"/>
        <v/>
      </c>
      <c r="EC70" s="7" t="str">
        <f t="shared" si="33"/>
        <v/>
      </c>
      <c r="EE70">
        <f t="shared" si="23"/>
        <v>60</v>
      </c>
      <c r="EF70" s="33" t="s">
        <v>314</v>
      </c>
      <c r="EG70" s="27">
        <v>103203.00999999997</v>
      </c>
      <c r="EH70" s="27">
        <v>5758366.5429999977</v>
      </c>
      <c r="EI70" s="27">
        <v>70816.337000000029</v>
      </c>
      <c r="EJ70" s="27">
        <v>3619109.548</v>
      </c>
      <c r="EK70" s="7">
        <f t="shared" si="34"/>
        <v>5758366.5429999977</v>
      </c>
      <c r="EM70" t="str">
        <f t="shared" si="24"/>
        <v/>
      </c>
      <c r="ES70" s="27" t="str">
        <f t="shared" si="25"/>
        <v/>
      </c>
      <c r="EU70" s="27">
        <f t="shared" si="26"/>
        <v>60</v>
      </c>
      <c r="EV70" s="33" t="s">
        <v>352</v>
      </c>
      <c r="EW70" s="27">
        <v>1970978.432</v>
      </c>
      <c r="EX70" s="27">
        <v>40276948.331</v>
      </c>
      <c r="EY70" s="27">
        <v>1048822.97</v>
      </c>
      <c r="EZ70" s="27">
        <v>34022100.917000003</v>
      </c>
      <c r="FA70" s="7">
        <f t="shared" si="27"/>
        <v>40276948.331</v>
      </c>
    </row>
    <row r="71" spans="5:157" ht="15.75" x14ac:dyDescent="0.25">
      <c r="E71" t="str">
        <f t="shared" si="0"/>
        <v/>
      </c>
      <c r="K71" s="7" t="str">
        <f t="shared" si="28"/>
        <v/>
      </c>
      <c r="M71">
        <f t="shared" si="29"/>
        <v>61</v>
      </c>
      <c r="N71" s="33" t="s">
        <v>244</v>
      </c>
      <c r="O71" s="27">
        <v>11641.3</v>
      </c>
      <c r="P71" s="27">
        <v>803806</v>
      </c>
      <c r="Q71" s="27">
        <v>16879.190999999999</v>
      </c>
      <c r="R71" s="27">
        <v>949529.11100000003</v>
      </c>
      <c r="S71" s="7">
        <f t="shared" si="1"/>
        <v>803806</v>
      </c>
      <c r="U71" t="str">
        <f t="shared" si="2"/>
        <v/>
      </c>
      <c r="AA71" s="27" t="str">
        <f t="shared" si="3"/>
        <v/>
      </c>
      <c r="AC71" t="str">
        <f t="shared" si="4"/>
        <v/>
      </c>
      <c r="AI71" s="7" t="str">
        <f t="shared" si="30"/>
        <v/>
      </c>
      <c r="AK71" t="str">
        <f t="shared" si="5"/>
        <v/>
      </c>
      <c r="AQ71" s="7" t="str">
        <f t="shared" si="6"/>
        <v/>
      </c>
      <c r="AS71" t="str">
        <f t="shared" si="7"/>
        <v/>
      </c>
      <c r="AY71" s="7" t="str">
        <f t="shared" si="8"/>
        <v/>
      </c>
      <c r="BA71">
        <f t="shared" si="9"/>
        <v>61</v>
      </c>
      <c r="BB71" s="33" t="s">
        <v>302</v>
      </c>
      <c r="BC71" s="27">
        <v>63</v>
      </c>
      <c r="BD71" s="27">
        <v>3409</v>
      </c>
      <c r="BE71" s="27">
        <v>115.08</v>
      </c>
      <c r="BF71" s="27">
        <v>154289.40700000001</v>
      </c>
      <c r="BG71" s="7">
        <f t="shared" si="10"/>
        <v>3409</v>
      </c>
      <c r="BI71" t="str">
        <f t="shared" si="11"/>
        <v/>
      </c>
      <c r="BO71" s="27" t="str">
        <f t="shared" si="12"/>
        <v/>
      </c>
      <c r="BQ71" s="27">
        <f t="shared" si="13"/>
        <v>61</v>
      </c>
      <c r="BR71" s="33" t="s">
        <v>353</v>
      </c>
      <c r="BS71" s="27">
        <v>1339.723</v>
      </c>
      <c r="BT71" s="27">
        <v>301928.2</v>
      </c>
      <c r="BU71" s="27">
        <v>2499.2569999999996</v>
      </c>
      <c r="BV71" s="27">
        <v>747932.67400000012</v>
      </c>
      <c r="BW71" s="27">
        <f t="shared" si="14"/>
        <v>301928.2</v>
      </c>
      <c r="CH71" s="27" t="str">
        <f t="shared" si="15"/>
        <v/>
      </c>
      <c r="CN71" s="7" t="str">
        <f t="shared" si="16"/>
        <v/>
      </c>
      <c r="CQ71">
        <f t="shared" si="31"/>
        <v>61</v>
      </c>
      <c r="CR71" s="33" t="s">
        <v>254</v>
      </c>
      <c r="CS71" s="27">
        <v>1528953.5509999995</v>
      </c>
      <c r="CT71" s="27">
        <v>49382362.785000004</v>
      </c>
      <c r="CU71" s="27">
        <v>1224302.7079999996</v>
      </c>
      <c r="CV71" s="27">
        <v>48012386.929999992</v>
      </c>
      <c r="CW71" s="7">
        <f t="shared" si="35"/>
        <v>49382362.785000004</v>
      </c>
      <c r="CY71" t="str">
        <f t="shared" si="17"/>
        <v/>
      </c>
      <c r="DE71" s="7" t="str">
        <f t="shared" si="18"/>
        <v/>
      </c>
      <c r="DG71" t="str">
        <f t="shared" si="19"/>
        <v/>
      </c>
      <c r="DM71" s="7" t="str">
        <f t="shared" si="32"/>
        <v/>
      </c>
      <c r="DO71" t="str">
        <f t="shared" si="20"/>
        <v/>
      </c>
      <c r="DU71" s="7" t="str">
        <f t="shared" si="21"/>
        <v/>
      </c>
      <c r="DW71" t="str">
        <f t="shared" si="22"/>
        <v/>
      </c>
      <c r="EC71" s="7" t="str">
        <f t="shared" si="33"/>
        <v/>
      </c>
      <c r="EE71">
        <f t="shared" si="23"/>
        <v>61</v>
      </c>
      <c r="EF71" s="33" t="s">
        <v>318</v>
      </c>
      <c r="EG71" s="27">
        <v>96651.77</v>
      </c>
      <c r="EH71" s="27">
        <v>2828752.54</v>
      </c>
      <c r="EI71" s="27">
        <v>116636.54100000003</v>
      </c>
      <c r="EJ71" s="27">
        <v>3642353.8810000001</v>
      </c>
      <c r="EK71" s="7">
        <f t="shared" si="34"/>
        <v>2828752.54</v>
      </c>
      <c r="EM71" t="str">
        <f t="shared" si="24"/>
        <v/>
      </c>
      <c r="ES71" s="27" t="str">
        <f t="shared" si="25"/>
        <v/>
      </c>
      <c r="EU71" s="27">
        <f t="shared" si="26"/>
        <v>61</v>
      </c>
      <c r="EV71" s="33" t="s">
        <v>196</v>
      </c>
      <c r="EW71" s="27">
        <v>171096.81500000003</v>
      </c>
      <c r="EX71" s="27">
        <v>34636845.771999992</v>
      </c>
      <c r="EY71" s="27">
        <v>63439.82300000004</v>
      </c>
      <c r="EZ71" s="27">
        <v>13562686.661999995</v>
      </c>
      <c r="FA71" s="7">
        <f t="shared" si="27"/>
        <v>34636845.771999992</v>
      </c>
    </row>
    <row r="72" spans="5:157" ht="15.75" x14ac:dyDescent="0.25">
      <c r="E72" t="str">
        <f t="shared" si="0"/>
        <v/>
      </c>
      <c r="K72" s="7" t="str">
        <f t="shared" si="28"/>
        <v/>
      </c>
      <c r="M72">
        <f t="shared" si="29"/>
        <v>62</v>
      </c>
      <c r="N72" s="33" t="s">
        <v>274</v>
      </c>
      <c r="O72" s="27">
        <v>3060.2200000000003</v>
      </c>
      <c r="P72" s="27">
        <v>659935.97</v>
      </c>
      <c r="Q72" s="27">
        <v>11855.254000000001</v>
      </c>
      <c r="R72" s="27">
        <v>601562.37699999998</v>
      </c>
      <c r="S72" s="7">
        <f t="shared" si="1"/>
        <v>659935.97</v>
      </c>
      <c r="U72" t="str">
        <f t="shared" si="2"/>
        <v/>
      </c>
      <c r="AA72" s="27" t="str">
        <f t="shared" si="3"/>
        <v/>
      </c>
      <c r="AC72" t="str">
        <f t="shared" si="4"/>
        <v/>
      </c>
      <c r="AI72" s="7" t="str">
        <f t="shared" si="30"/>
        <v/>
      </c>
      <c r="AK72" t="str">
        <f t="shared" si="5"/>
        <v/>
      </c>
      <c r="AQ72" s="7" t="str">
        <f t="shared" si="6"/>
        <v/>
      </c>
      <c r="AS72" t="str">
        <f t="shared" si="7"/>
        <v/>
      </c>
      <c r="AY72" s="7" t="str">
        <f t="shared" si="8"/>
        <v/>
      </c>
      <c r="BA72">
        <f t="shared" si="9"/>
        <v>62</v>
      </c>
      <c r="BB72" s="33" t="s">
        <v>289</v>
      </c>
      <c r="BC72" s="27"/>
      <c r="BD72" s="27"/>
      <c r="BE72" s="27">
        <v>19.399999999999999</v>
      </c>
      <c r="BF72" s="27">
        <v>2664.6</v>
      </c>
      <c r="BG72" s="7">
        <f t="shared" si="10"/>
        <v>0</v>
      </c>
      <c r="BI72" t="str">
        <f t="shared" si="11"/>
        <v/>
      </c>
      <c r="BO72" s="27" t="str">
        <f t="shared" si="12"/>
        <v/>
      </c>
      <c r="BQ72" s="27">
        <f t="shared" si="13"/>
        <v>62</v>
      </c>
      <c r="BR72" s="33" t="s">
        <v>357</v>
      </c>
      <c r="BS72" s="27">
        <v>19331.730000000003</v>
      </c>
      <c r="BT72" s="27">
        <v>273745.84700000001</v>
      </c>
      <c r="BU72" s="27">
        <v>5550.3130000000001</v>
      </c>
      <c r="BV72" s="27">
        <v>194479.861</v>
      </c>
      <c r="BW72" s="27">
        <f t="shared" si="14"/>
        <v>273745.84700000001</v>
      </c>
      <c r="CH72" s="27" t="str">
        <f t="shared" si="15"/>
        <v/>
      </c>
      <c r="CN72" s="7" t="str">
        <f t="shared" si="16"/>
        <v/>
      </c>
      <c r="CQ72">
        <f t="shared" si="31"/>
        <v>62</v>
      </c>
      <c r="CR72" s="33" t="s">
        <v>259</v>
      </c>
      <c r="CS72" s="27">
        <v>78684.600000000006</v>
      </c>
      <c r="CT72" s="27">
        <v>33206896.445999999</v>
      </c>
      <c r="CU72" s="27">
        <v>42145.2</v>
      </c>
      <c r="CV72" s="27">
        <v>10534698.723999999</v>
      </c>
      <c r="CW72" s="7">
        <f t="shared" si="35"/>
        <v>33206896.445999999</v>
      </c>
      <c r="CY72" t="str">
        <f t="shared" si="17"/>
        <v/>
      </c>
      <c r="DE72" s="7" t="str">
        <f t="shared" si="18"/>
        <v/>
      </c>
      <c r="DG72" t="str">
        <f t="shared" si="19"/>
        <v/>
      </c>
      <c r="DM72" s="7" t="str">
        <f t="shared" si="32"/>
        <v/>
      </c>
      <c r="DO72" t="str">
        <f t="shared" si="20"/>
        <v/>
      </c>
      <c r="DU72" s="7" t="str">
        <f t="shared" si="21"/>
        <v/>
      </c>
      <c r="DW72" t="str">
        <f t="shared" si="22"/>
        <v/>
      </c>
      <c r="EC72" s="7" t="str">
        <f t="shared" si="33"/>
        <v/>
      </c>
      <c r="EE72">
        <f t="shared" si="23"/>
        <v>62</v>
      </c>
      <c r="EF72" s="33" t="s">
        <v>366</v>
      </c>
      <c r="EG72" s="27">
        <v>44858.670999999995</v>
      </c>
      <c r="EH72" s="27">
        <v>2548871.5529999994</v>
      </c>
      <c r="EI72" s="27">
        <v>23215.153000000002</v>
      </c>
      <c r="EJ72" s="27">
        <v>1992465.2629999998</v>
      </c>
      <c r="EK72" s="7">
        <f t="shared" si="34"/>
        <v>2548871.5529999994</v>
      </c>
      <c r="EM72" t="str">
        <f t="shared" si="24"/>
        <v/>
      </c>
      <c r="ES72" s="27" t="str">
        <f t="shared" si="25"/>
        <v/>
      </c>
      <c r="EU72" s="27">
        <f t="shared" si="26"/>
        <v>62</v>
      </c>
      <c r="EV72" s="33" t="s">
        <v>357</v>
      </c>
      <c r="EW72" s="27">
        <v>337174.76300000004</v>
      </c>
      <c r="EX72" s="27">
        <v>18769903.234000005</v>
      </c>
      <c r="EY72" s="27">
        <v>443959.84200000012</v>
      </c>
      <c r="EZ72" s="27">
        <v>17609235.181999996</v>
      </c>
      <c r="FA72" s="7">
        <f t="shared" si="27"/>
        <v>18769903.234000005</v>
      </c>
    </row>
    <row r="73" spans="5:157" ht="15.75" x14ac:dyDescent="0.25">
      <c r="E73" t="str">
        <f t="shared" si="0"/>
        <v/>
      </c>
      <c r="K73" s="7" t="str">
        <f t="shared" si="28"/>
        <v/>
      </c>
      <c r="M73">
        <f t="shared" si="29"/>
        <v>63</v>
      </c>
      <c r="N73" s="33" t="s">
        <v>251</v>
      </c>
      <c r="O73" s="27">
        <v>6714</v>
      </c>
      <c r="P73" s="27">
        <v>599679</v>
      </c>
      <c r="Q73" s="27">
        <v>292</v>
      </c>
      <c r="R73" s="27">
        <v>18488</v>
      </c>
      <c r="S73" s="7">
        <f t="shared" si="1"/>
        <v>599679</v>
      </c>
      <c r="U73" t="str">
        <f t="shared" si="2"/>
        <v/>
      </c>
      <c r="AA73" s="27" t="str">
        <f t="shared" si="3"/>
        <v/>
      </c>
      <c r="AC73" t="str">
        <f t="shared" si="4"/>
        <v/>
      </c>
      <c r="AI73" s="7" t="str">
        <f t="shared" si="30"/>
        <v/>
      </c>
      <c r="AK73" t="str">
        <f t="shared" si="5"/>
        <v/>
      </c>
      <c r="AQ73" s="7" t="str">
        <f t="shared" si="6"/>
        <v/>
      </c>
      <c r="AS73" t="str">
        <f t="shared" si="7"/>
        <v/>
      </c>
      <c r="AY73" s="7" t="str">
        <f t="shared" si="8"/>
        <v/>
      </c>
      <c r="BA73">
        <f t="shared" si="9"/>
        <v>62</v>
      </c>
      <c r="BB73" s="33" t="s">
        <v>319</v>
      </c>
      <c r="BC73" s="27"/>
      <c r="BD73" s="27"/>
      <c r="BE73" s="27">
        <v>273</v>
      </c>
      <c r="BF73" s="27">
        <v>8000</v>
      </c>
      <c r="BG73" s="7">
        <f t="shared" si="10"/>
        <v>0</v>
      </c>
      <c r="BI73" t="str">
        <f t="shared" si="11"/>
        <v/>
      </c>
      <c r="BO73" s="27" t="str">
        <f t="shared" si="12"/>
        <v/>
      </c>
      <c r="BQ73" s="27">
        <f t="shared" si="13"/>
        <v>63</v>
      </c>
      <c r="BR73" s="33" t="s">
        <v>338</v>
      </c>
      <c r="BS73" s="27">
        <v>9521.24</v>
      </c>
      <c r="BT73" s="27">
        <v>233749</v>
      </c>
      <c r="BU73" s="27">
        <v>2154.1999999999998</v>
      </c>
      <c r="BV73" s="27">
        <v>90414.331999999995</v>
      </c>
      <c r="BW73" s="27">
        <f t="shared" si="14"/>
        <v>233749</v>
      </c>
      <c r="CH73" s="27" t="str">
        <f t="shared" si="15"/>
        <v/>
      </c>
      <c r="CN73" s="7" t="str">
        <f t="shared" si="16"/>
        <v/>
      </c>
      <c r="CQ73">
        <f t="shared" si="31"/>
        <v>63</v>
      </c>
      <c r="CR73" s="33" t="s">
        <v>246</v>
      </c>
      <c r="CS73" s="27">
        <v>658250.03399999999</v>
      </c>
      <c r="CT73" s="27">
        <v>27961698.601000004</v>
      </c>
      <c r="CU73" s="27">
        <v>712314.34500000009</v>
      </c>
      <c r="CV73" s="27">
        <v>30750180.259999998</v>
      </c>
      <c r="CW73" s="7">
        <f t="shared" si="35"/>
        <v>27961698.601000004</v>
      </c>
      <c r="CY73" t="str">
        <f t="shared" si="17"/>
        <v/>
      </c>
      <c r="DE73" s="7" t="str">
        <f t="shared" si="18"/>
        <v/>
      </c>
      <c r="DG73" t="str">
        <f t="shared" si="19"/>
        <v/>
      </c>
      <c r="DM73" s="7" t="str">
        <f t="shared" si="32"/>
        <v/>
      </c>
      <c r="DO73" t="str">
        <f t="shared" si="20"/>
        <v/>
      </c>
      <c r="DU73" s="7" t="str">
        <f t="shared" si="21"/>
        <v/>
      </c>
      <c r="DW73" t="str">
        <f t="shared" si="22"/>
        <v/>
      </c>
      <c r="EC73" s="7" t="str">
        <f t="shared" si="33"/>
        <v/>
      </c>
      <c r="EE73">
        <f t="shared" si="23"/>
        <v>63</v>
      </c>
      <c r="EF73" s="33" t="s">
        <v>289</v>
      </c>
      <c r="EG73" s="27">
        <v>74179.960000000006</v>
      </c>
      <c r="EH73" s="27">
        <v>1854163</v>
      </c>
      <c r="EI73" s="27">
        <v>26599.25</v>
      </c>
      <c r="EJ73" s="27">
        <v>655654.78700000001</v>
      </c>
      <c r="EK73" s="7">
        <f t="shared" si="34"/>
        <v>1854163</v>
      </c>
      <c r="EM73" t="str">
        <f t="shared" si="24"/>
        <v/>
      </c>
      <c r="ES73" s="27" t="str">
        <f t="shared" si="25"/>
        <v/>
      </c>
      <c r="EU73" s="27">
        <f t="shared" si="26"/>
        <v>63</v>
      </c>
      <c r="EV73" s="33" t="s">
        <v>351</v>
      </c>
      <c r="EW73" s="27">
        <v>1030495.8699999999</v>
      </c>
      <c r="EX73" s="27">
        <v>13186513.851</v>
      </c>
      <c r="EY73" s="27">
        <v>444807.06200000009</v>
      </c>
      <c r="EZ73" s="27">
        <v>8621547</v>
      </c>
      <c r="FA73" s="7">
        <f t="shared" si="27"/>
        <v>13186513.851</v>
      </c>
    </row>
    <row r="74" spans="5:157" ht="15.75" x14ac:dyDescent="0.25">
      <c r="E74" t="str">
        <f t="shared" ref="E74:E100" si="36">IF(K74="","",RANK(K74,$K$9:$K$100,0))</f>
        <v/>
      </c>
      <c r="K74" s="7" t="str">
        <f t="shared" ref="K74:K100" si="37">IF(OR(F74="Indéfini",F74="Autres",F74="Autre",F74="Autres produits alimentaires",F74="Total général"),"",IF(F74&lt;&gt;"",H74,""))</f>
        <v/>
      </c>
      <c r="M74">
        <f t="shared" ref="M74:M100" si="38">IF(S74="","",RANK(S74,$S$9:$S$100,0))</f>
        <v>64</v>
      </c>
      <c r="N74" s="33" t="s">
        <v>258</v>
      </c>
      <c r="O74" s="27">
        <v>15938.65</v>
      </c>
      <c r="P74" s="27">
        <v>547210.09000000008</v>
      </c>
      <c r="Q74" s="27">
        <v>834.31399999999996</v>
      </c>
      <c r="R74" s="27">
        <v>420341.76000000001</v>
      </c>
      <c r="S74" s="7">
        <f t="shared" ref="S74:S87" si="39">IF(OR(N74="Indéfini",N74="Autres",N74="Autre",N74="Autres demi-produits",N74="Total général"),"",IF(N74&lt;&gt;"",P74,""))</f>
        <v>547210.09000000008</v>
      </c>
      <c r="U74" t="str">
        <f t="shared" ref="U74:U100" si="40">IF(AA74="","",RANK(AA74,$AA$9:$AA$100,0))</f>
        <v/>
      </c>
      <c r="AA74" s="27" t="str">
        <f t="shared" ref="AA74:AA100" si="41">IF(OR(V74="Indéfini",V74="Autres",V74="Autre",V74="Autres demi-produits",V74="Total général"),"",IF(V74&lt;&gt;"",X74,""))</f>
        <v/>
      </c>
      <c r="AC74" t="str">
        <f t="shared" ref="AC74:AC100" si="42">IF(AI74="","",RANK(AI74,$AI$9:$AI$100,0))</f>
        <v/>
      </c>
      <c r="AI74" s="7" t="str">
        <f t="shared" si="30"/>
        <v/>
      </c>
      <c r="AK74" t="str">
        <f t="shared" ref="AK74:AK100" si="43">IF(AQ74="","",RANK(AQ74,$AQ$9:$AQ$100,0))</f>
        <v/>
      </c>
      <c r="AQ74" s="7" t="str">
        <f t="shared" ref="AQ74:AQ100" si="44">IF(OR(AL74="Indéfini",AL74="Autres",AL74="Autre",AL74="Autres produits bruts d'origine animale et végétale",AL74="Total général"),"",IF(AL74&lt;&gt;"",AN74,""))</f>
        <v/>
      </c>
      <c r="AS74" t="str">
        <f t="shared" ref="AS74:AS100" si="45">IF(AY74="","",RANK(AY74,$AY$9:$AY$100,0))</f>
        <v/>
      </c>
      <c r="AY74" s="7" t="str">
        <f t="shared" ref="AY74:AY100" si="46">IF(OR(AT74="Indéfini",AT74="Autres",AT74="Autre",AT74="Autres produits bruts d'origine minérale",AT74="Total général"),"",IF(AT74&lt;&gt;"",AV74,""))</f>
        <v/>
      </c>
      <c r="BA74">
        <f t="shared" ref="BA74:BA100" si="47">IF(BG74="","",RANK(BG74,$BG$9:$BG$100,0))</f>
        <v>62</v>
      </c>
      <c r="BB74" s="33" t="s">
        <v>326</v>
      </c>
      <c r="BC74" s="27"/>
      <c r="BD74" s="27"/>
      <c r="BE74" s="27">
        <v>50</v>
      </c>
      <c r="BF74" s="27">
        <v>10746</v>
      </c>
      <c r="BG74" s="7">
        <f>IF(OR(BB74="Indéfini",BB74="Autres",BB74="Autre",BB74="Autres produits finis de consommation",BB74="Total général"),"",IF(BB74&lt;&gt;"",BD74,""))</f>
        <v>0</v>
      </c>
      <c r="BI74" t="str">
        <f t="shared" ref="BI74:BI100" si="48">IF(BO74="","",RANK(BO74,$BO$9:$BO$100,0))</f>
        <v/>
      </c>
      <c r="BO74" s="27" t="str">
        <f t="shared" ref="BO74:BO100" si="49">IF(OR(BJ74="Indéfini",BJ74="Autres",BJ74="Autre",BJ74="Autres produits finis d'équipement agricole",BJ74="Total général"),"",IF(BJ74&lt;&gt;"",BL74,""))</f>
        <v/>
      </c>
      <c r="BQ74" s="27">
        <f t="shared" ref="BQ74:BQ100" si="50">IF(BW74="","",RANK(BW74,$BW$9:$BW$100,0))</f>
        <v>64</v>
      </c>
      <c r="BR74" s="33" t="s">
        <v>351</v>
      </c>
      <c r="BS74" s="27">
        <v>507.91999999999996</v>
      </c>
      <c r="BT74" s="27">
        <v>157133.06</v>
      </c>
      <c r="BU74" s="27">
        <v>459.5</v>
      </c>
      <c r="BV74" s="27">
        <v>91050</v>
      </c>
      <c r="BW74" s="27">
        <f t="shared" ref="BW74:BW82" si="51">IF(OR(BR74="Indéfini",BR74="Autres",BR74="Autre",BR74="Autres produits finis d'équipement industriel",BR74="Total général"),"",IF(BR74&lt;&gt;"",BT74,""))</f>
        <v>157133.06</v>
      </c>
      <c r="CH74" s="27" t="str">
        <f t="shared" ref="CH74:CH100" si="52">IF(CN74="","",RANK(CN74,$CN$9:$CN$100,0))</f>
        <v/>
      </c>
      <c r="CN74" s="7" t="str">
        <f t="shared" ref="CN74:CN100" si="53">IF(OR(CI74="Indéfini",CI74="Autres",CI74="Autre",CI74="Autres produits alimentaires",CI74="Total général"),"",IF(CI74&lt;&gt;"",CK74,""))</f>
        <v/>
      </c>
      <c r="CQ74">
        <f t="shared" ref="CQ74:CQ100" si="54">IF(CW74="","",RANK(CW74,$CW$9:$CW$100,0))</f>
        <v>64</v>
      </c>
      <c r="CR74" s="33" t="s">
        <v>247</v>
      </c>
      <c r="CS74" s="27">
        <v>1746716.6379999996</v>
      </c>
      <c r="CT74" s="27">
        <v>25764463.046999995</v>
      </c>
      <c r="CU74" s="27">
        <v>1995389.4780000006</v>
      </c>
      <c r="CV74" s="27">
        <v>29784469.298999999</v>
      </c>
      <c r="CW74" s="7">
        <f t="shared" ref="CW74:CW93" si="55">IF(OR(CR74="Indéfini",CR74="Autres",CR74="Autre",CR74="Autres demi-produits",CR74="Total général"),"",IF(CR74&lt;&gt;"",CT74,""))</f>
        <v>25764463.046999995</v>
      </c>
      <c r="CY74" t="str">
        <f t="shared" ref="CY74:CY100" si="56">IF(DE74="","",RANK(DE74,$DE$9:$DE$100,0))</f>
        <v/>
      </c>
      <c r="DE74" s="7" t="str">
        <f t="shared" ref="DE74:DE100" si="57">IF(OR(CZ74="Indéfini",CZ74="Autres",CZ74="Autre",CZ74="Autres demi-produits",CZ74="Total général"),"",IF(CZ74&lt;&gt;"",DB74,""))</f>
        <v/>
      </c>
      <c r="DG74" t="str">
        <f t="shared" ref="DG74:DG100" si="58">IF(DM74="","",RANK(DM74,$DM$9:$DM$100,0))</f>
        <v/>
      </c>
      <c r="DM74" s="7" t="str">
        <f t="shared" si="32"/>
        <v/>
      </c>
      <c r="DO74" t="str">
        <f t="shared" ref="DO74:DO100" si="59">IF(DU74="","",RANK(DU74,$DU$9:$DU$100,0))</f>
        <v/>
      </c>
      <c r="DU74" s="7" t="str">
        <f t="shared" ref="DU74:DU100" si="60">IF(OR(DP74="Indéfini",DP74="Autres",DP74="Autre",DP74="Autres produits bruts d'origine animale et végétale",DP74="Total général"),"",IF(DP74&lt;&gt;"",DR74,""))</f>
        <v/>
      </c>
      <c r="DW74" t="str">
        <f t="shared" ref="DW74:DW100" si="61">IF(EC74="","",RANK(EC74,$EC$9:$EC$100,0))</f>
        <v/>
      </c>
      <c r="EC74" s="7" t="str">
        <f t="shared" ref="EC74:EC100" si="62">IF(OR(DX74="Indéfini",DX74="Autres",DX74="Autre",DX74="Autres produits bruts d'origine minérale",DX74="Total général"),"",IF(DX74&lt;&gt;"",DZ74,""))</f>
        <v/>
      </c>
      <c r="EE74">
        <f t="shared" ref="EE74:EE100" si="63">IF(EK74="","",RANK(EK74,$EK$9:$EK$100,0))</f>
        <v>64</v>
      </c>
      <c r="EF74" s="33" t="s">
        <v>372</v>
      </c>
      <c r="EG74" s="27">
        <v>2884.5</v>
      </c>
      <c r="EH74" s="27">
        <v>1609635</v>
      </c>
      <c r="EI74" s="27">
        <v>3484.2</v>
      </c>
      <c r="EJ74" s="27">
        <v>195116</v>
      </c>
      <c r="EK74" s="7">
        <f>IF(OR(EF74="Indéfini",EF74="Autres",EF74="Autre",EF74="Autres produits finis de consommation",EF74="Total général"),"",IF(EF74&lt;&gt;"",EH74,""))</f>
        <v>1609635</v>
      </c>
      <c r="EM74" t="str">
        <f t="shared" ref="EM74:EM100" si="64">IF(ES74="","",RANK(ES74,$ES$9:$ES$100,0))</f>
        <v/>
      </c>
      <c r="ES74" s="27" t="str">
        <f t="shared" ref="ES74:ES100" si="65">IF(OR(EN74="Indéfini",EN74="Autres",EN74="Autre",EN74="Autres produits finis d'équipement agricole",EN74="Total général"),"",IF(EN74&lt;&gt;"",EP74,""))</f>
        <v/>
      </c>
      <c r="EU74" s="27">
        <f t="shared" ref="EU74:EU100" si="66">IF(FA74="","",RANK(FA74,$FA$9:$FA$100,0))</f>
        <v>64</v>
      </c>
      <c r="EV74" s="33" t="s">
        <v>328</v>
      </c>
      <c r="EW74" s="27">
        <v>40703.526000000005</v>
      </c>
      <c r="EX74" s="27">
        <v>12246180.239999998</v>
      </c>
      <c r="EY74" s="27">
        <v>37692.226999999999</v>
      </c>
      <c r="EZ74" s="27">
        <v>20647435.489</v>
      </c>
      <c r="FA74" s="7">
        <f t="shared" ref="FA74:FA86" si="67">IF(OR(EV74="Indéfini",EV74="Autres",EV74="Autre",EV74="Autres produits finis d'équipement industriel",EV74="Total général"),"",IF(EV74&lt;&gt;"",EX74,""))</f>
        <v>12246180.239999998</v>
      </c>
    </row>
    <row r="75" spans="5:157" ht="15.75" x14ac:dyDescent="0.25">
      <c r="E75" t="str">
        <f t="shared" si="36"/>
        <v/>
      </c>
      <c r="K75" s="7" t="str">
        <f t="shared" si="37"/>
        <v/>
      </c>
      <c r="M75">
        <f t="shared" si="38"/>
        <v>65</v>
      </c>
      <c r="N75" s="33" t="s">
        <v>271</v>
      </c>
      <c r="O75" s="27">
        <v>1596.31</v>
      </c>
      <c r="P75" s="27">
        <v>499472</v>
      </c>
      <c r="Q75" s="27">
        <v>4484.54</v>
      </c>
      <c r="R75" s="27">
        <v>1103641.263</v>
      </c>
      <c r="S75" s="7">
        <f t="shared" si="39"/>
        <v>499472</v>
      </c>
      <c r="U75" t="str">
        <f t="shared" si="40"/>
        <v/>
      </c>
      <c r="AA75" s="27" t="str">
        <f t="shared" si="41"/>
        <v/>
      </c>
      <c r="AC75" t="str">
        <f t="shared" si="42"/>
        <v/>
      </c>
      <c r="AI75" s="7" t="str">
        <f t="shared" ref="AI75:AI100" si="68">IF(OR(AD75="Indéfini",AD75="Autres",AD75="Autre",AD75="Autres demi-produits",AD75="Total général"),"",IF(AD75&lt;&gt;"",AF75,""))</f>
        <v/>
      </c>
      <c r="AK75" t="str">
        <f t="shared" si="43"/>
        <v/>
      </c>
      <c r="AQ75" s="7" t="str">
        <f t="shared" si="44"/>
        <v/>
      </c>
      <c r="AS75" t="str">
        <f t="shared" si="45"/>
        <v/>
      </c>
      <c r="AY75" s="7" t="str">
        <f t="shared" si="46"/>
        <v/>
      </c>
      <c r="BA75" t="str">
        <f t="shared" si="47"/>
        <v/>
      </c>
      <c r="BB75" s="26" t="s">
        <v>138</v>
      </c>
      <c r="BC75" s="27">
        <v>305483198.30799991</v>
      </c>
      <c r="BD75" s="27">
        <v>36812207920.400993</v>
      </c>
      <c r="BE75" s="27">
        <v>294703888.85499996</v>
      </c>
      <c r="BF75" s="27">
        <v>34875322537.883972</v>
      </c>
      <c r="BG75" s="7" t="str">
        <f>IF(OR(BB75="Indéfini",BB75="Autres",BB75="Autre",BB75="Autres produits finis de consommation",BB75="Total général"),"",IF(BB75&lt;&gt;"",BD75,""))</f>
        <v/>
      </c>
      <c r="BI75" t="str">
        <f t="shared" si="48"/>
        <v/>
      </c>
      <c r="BO75" s="27" t="str">
        <f t="shared" si="49"/>
        <v/>
      </c>
      <c r="BQ75" s="27">
        <f t="shared" si="50"/>
        <v>65</v>
      </c>
      <c r="BR75" s="33" t="s">
        <v>336</v>
      </c>
      <c r="BS75" s="27">
        <v>1550</v>
      </c>
      <c r="BT75" s="27">
        <v>76758.100000000006</v>
      </c>
      <c r="BU75" s="27">
        <v>7883</v>
      </c>
      <c r="BV75" s="27">
        <v>136784.647</v>
      </c>
      <c r="BW75" s="27">
        <f t="shared" si="51"/>
        <v>76758.100000000006</v>
      </c>
      <c r="CH75" s="27" t="str">
        <f t="shared" si="52"/>
        <v/>
      </c>
      <c r="CN75" s="7" t="str">
        <f t="shared" si="53"/>
        <v/>
      </c>
      <c r="CQ75">
        <f t="shared" si="54"/>
        <v>65</v>
      </c>
      <c r="CR75" s="33" t="s">
        <v>271</v>
      </c>
      <c r="CS75" s="27">
        <v>87617.029999999984</v>
      </c>
      <c r="CT75" s="27">
        <v>24773424.550999999</v>
      </c>
      <c r="CU75" s="27">
        <v>104971.29299999999</v>
      </c>
      <c r="CV75" s="27">
        <v>21441632.838</v>
      </c>
      <c r="CW75" s="7">
        <f t="shared" si="55"/>
        <v>24773424.550999999</v>
      </c>
      <c r="CY75" t="str">
        <f t="shared" si="56"/>
        <v/>
      </c>
      <c r="DE75" s="7" t="str">
        <f t="shared" si="57"/>
        <v/>
      </c>
      <c r="DG75" t="str">
        <f t="shared" si="58"/>
        <v/>
      </c>
      <c r="DM75" s="7" t="str">
        <f t="shared" ref="DM75:DM100" si="69">IF(OR(DH75="Indéfini",DH75="Autres",DH75="Autre",DH75="Autres demi-produits",DH75="Total général"),"",IF(DH75&lt;&gt;"",DJ75,""))</f>
        <v/>
      </c>
      <c r="DO75" t="str">
        <f t="shared" si="59"/>
        <v/>
      </c>
      <c r="DU75" s="7" t="str">
        <f t="shared" si="60"/>
        <v/>
      </c>
      <c r="DW75" t="str">
        <f t="shared" si="61"/>
        <v/>
      </c>
      <c r="EC75" s="7" t="str">
        <f t="shared" si="62"/>
        <v/>
      </c>
      <c r="EE75">
        <f t="shared" si="63"/>
        <v>65</v>
      </c>
      <c r="EF75" s="33" t="s">
        <v>307</v>
      </c>
      <c r="EG75" s="27">
        <v>3342.7</v>
      </c>
      <c r="EH75" s="27">
        <v>1103368.4369999999</v>
      </c>
      <c r="EI75" s="27">
        <v>5036.8</v>
      </c>
      <c r="EJ75" s="27">
        <v>1668638</v>
      </c>
      <c r="EK75" s="7">
        <f>IF(OR(EF75="Indéfini",EF75="Autres",EF75="Autre",EF75="Autres produits finis de consommation",EF75="Total général"),"",IF(EF75&lt;&gt;"",EH75,""))</f>
        <v>1103368.4369999999</v>
      </c>
      <c r="EM75" t="str">
        <f t="shared" si="64"/>
        <v/>
      </c>
      <c r="ES75" s="27" t="str">
        <f t="shared" si="65"/>
        <v/>
      </c>
      <c r="EU75" s="27">
        <f t="shared" si="66"/>
        <v>65</v>
      </c>
      <c r="EV75" s="33" t="s">
        <v>338</v>
      </c>
      <c r="EW75" s="27">
        <v>218287.33400000003</v>
      </c>
      <c r="EX75" s="27">
        <v>7830066.745000001</v>
      </c>
      <c r="EY75" s="27">
        <v>648416.30900000001</v>
      </c>
      <c r="EZ75" s="27">
        <v>21654550.564999998</v>
      </c>
      <c r="FA75" s="7">
        <f t="shared" si="67"/>
        <v>7830066.745000001</v>
      </c>
    </row>
    <row r="76" spans="5:157" ht="15.75" x14ac:dyDescent="0.25">
      <c r="E76" t="str">
        <f t="shared" si="36"/>
        <v/>
      </c>
      <c r="K76" s="7" t="str">
        <f t="shared" si="37"/>
        <v/>
      </c>
      <c r="M76">
        <f t="shared" si="38"/>
        <v>66</v>
      </c>
      <c r="N76" s="33" t="s">
        <v>270</v>
      </c>
      <c r="O76" s="27">
        <v>3827.4700000000003</v>
      </c>
      <c r="P76" s="27">
        <v>328293.99800000002</v>
      </c>
      <c r="Q76" s="27">
        <v>3045.7559999999999</v>
      </c>
      <c r="R76" s="27">
        <v>438210.52399999998</v>
      </c>
      <c r="S76" s="7">
        <f t="shared" si="39"/>
        <v>328293.99800000002</v>
      </c>
      <c r="U76" t="str">
        <f t="shared" si="40"/>
        <v/>
      </c>
      <c r="AA76" s="27" t="str">
        <f t="shared" si="41"/>
        <v/>
      </c>
      <c r="AC76" t="str">
        <f t="shared" si="42"/>
        <v/>
      </c>
      <c r="AI76" s="7" t="str">
        <f t="shared" si="68"/>
        <v/>
      </c>
      <c r="AK76" t="str">
        <f t="shared" si="43"/>
        <v/>
      </c>
      <c r="AQ76" s="7" t="str">
        <f t="shared" si="44"/>
        <v/>
      </c>
      <c r="AS76" t="str">
        <f t="shared" si="45"/>
        <v/>
      </c>
      <c r="AY76" s="7" t="str">
        <f t="shared" si="46"/>
        <v/>
      </c>
      <c r="BA76" t="str">
        <f t="shared" si="47"/>
        <v/>
      </c>
      <c r="BG76" s="7" t="str">
        <f t="shared" ref="BG76:BG100" si="70">IF(OR(BB76="Indéfini",BB76="Autres",BB76="Autre",BB76="Autres produits finis de consommation",BB76="Total général"),"",IF(BB76&lt;&gt;"",BD76,""))</f>
        <v/>
      </c>
      <c r="BI76" t="str">
        <f t="shared" si="48"/>
        <v/>
      </c>
      <c r="BO76" s="27" t="str">
        <f t="shared" si="49"/>
        <v/>
      </c>
      <c r="BQ76" s="27">
        <f t="shared" si="50"/>
        <v>66</v>
      </c>
      <c r="BR76" s="33" t="s">
        <v>330</v>
      </c>
      <c r="BS76" s="27">
        <v>6.5</v>
      </c>
      <c r="BT76" s="27">
        <v>57328</v>
      </c>
      <c r="BU76" s="27"/>
      <c r="BV76" s="27"/>
      <c r="BW76" s="27">
        <f t="shared" si="51"/>
        <v>57328</v>
      </c>
      <c r="CH76" s="27" t="str">
        <f t="shared" si="52"/>
        <v/>
      </c>
      <c r="CN76" s="7" t="str">
        <f t="shared" si="53"/>
        <v/>
      </c>
      <c r="CQ76">
        <f t="shared" si="54"/>
        <v>66</v>
      </c>
      <c r="CR76" s="33" t="s">
        <v>359</v>
      </c>
      <c r="CS76" s="27">
        <v>1224080.01</v>
      </c>
      <c r="CT76" s="27">
        <v>23165591</v>
      </c>
      <c r="CU76" s="27">
        <v>902179.50800000003</v>
      </c>
      <c r="CV76" s="27">
        <v>17585000.27</v>
      </c>
      <c r="CW76" s="7">
        <f t="shared" si="55"/>
        <v>23165591</v>
      </c>
      <c r="CY76" t="str">
        <f t="shared" si="56"/>
        <v/>
      </c>
      <c r="DE76" s="7" t="str">
        <f t="shared" si="57"/>
        <v/>
      </c>
      <c r="DG76" t="str">
        <f t="shared" si="58"/>
        <v/>
      </c>
      <c r="DM76" s="7" t="str">
        <f t="shared" si="69"/>
        <v/>
      </c>
      <c r="DO76" t="str">
        <f t="shared" si="59"/>
        <v/>
      </c>
      <c r="DU76" s="7" t="str">
        <f t="shared" si="60"/>
        <v/>
      </c>
      <c r="DW76" t="str">
        <f t="shared" si="61"/>
        <v/>
      </c>
      <c r="EC76" s="7" t="str">
        <f t="shared" si="62"/>
        <v/>
      </c>
      <c r="EE76">
        <f t="shared" si="63"/>
        <v>66</v>
      </c>
      <c r="EF76" s="33" t="s">
        <v>319</v>
      </c>
      <c r="EG76" s="27">
        <v>1869.3300000000002</v>
      </c>
      <c r="EH76" s="27">
        <v>1065854</v>
      </c>
      <c r="EI76" s="27">
        <v>2044.03</v>
      </c>
      <c r="EJ76" s="27">
        <v>1010878.009</v>
      </c>
      <c r="EK76" s="7">
        <f>IF(OR(EF76="Indéfini",EF76="Autres",EF76="Autre",EF76="Autres produits finis de consommation",EF76="Total général"),"",IF(EF76&lt;&gt;"",EH76,""))</f>
        <v>1065854</v>
      </c>
      <c r="EM76" t="str">
        <f t="shared" si="64"/>
        <v/>
      </c>
      <c r="ES76" s="27" t="str">
        <f t="shared" si="65"/>
        <v/>
      </c>
      <c r="EU76" s="27">
        <f t="shared" si="66"/>
        <v>66</v>
      </c>
      <c r="EV76" s="33" t="s">
        <v>350</v>
      </c>
      <c r="EW76" s="27">
        <v>88941.919000000009</v>
      </c>
      <c r="EX76" s="27">
        <v>5588234.9729999993</v>
      </c>
      <c r="EY76" s="27">
        <v>155916.88099999999</v>
      </c>
      <c r="EZ76" s="27">
        <v>10891294.950999999</v>
      </c>
      <c r="FA76" s="7">
        <f t="shared" si="67"/>
        <v>5588234.9729999993</v>
      </c>
    </row>
    <row r="77" spans="5:157" ht="15.75" x14ac:dyDescent="0.25">
      <c r="E77" t="str">
        <f t="shared" si="36"/>
        <v/>
      </c>
      <c r="K77" s="7" t="str">
        <f t="shared" si="37"/>
        <v/>
      </c>
      <c r="M77">
        <f t="shared" si="38"/>
        <v>67</v>
      </c>
      <c r="N77" s="33" t="s">
        <v>162</v>
      </c>
      <c r="O77" s="27">
        <v>34002</v>
      </c>
      <c r="P77" s="27">
        <v>274025</v>
      </c>
      <c r="Q77" s="27">
        <v>7693</v>
      </c>
      <c r="R77" s="27">
        <v>142326</v>
      </c>
      <c r="S77" s="7">
        <f t="shared" si="39"/>
        <v>274025</v>
      </c>
      <c r="U77" t="str">
        <f t="shared" si="40"/>
        <v/>
      </c>
      <c r="AA77" s="27" t="str">
        <f t="shared" si="41"/>
        <v/>
      </c>
      <c r="AC77" t="str">
        <f t="shared" si="42"/>
        <v/>
      </c>
      <c r="AI77" s="7" t="str">
        <f t="shared" si="68"/>
        <v/>
      </c>
      <c r="AK77" t="str">
        <f t="shared" si="43"/>
        <v/>
      </c>
      <c r="AQ77" s="7" t="str">
        <f t="shared" si="44"/>
        <v/>
      </c>
      <c r="AS77" t="str">
        <f t="shared" si="45"/>
        <v/>
      </c>
      <c r="AY77" s="7" t="str">
        <f t="shared" si="46"/>
        <v/>
      </c>
      <c r="BA77" t="str">
        <f t="shared" si="47"/>
        <v/>
      </c>
      <c r="BG77" s="7" t="str">
        <f t="shared" si="70"/>
        <v/>
      </c>
      <c r="BI77" t="str">
        <f t="shared" si="48"/>
        <v/>
      </c>
      <c r="BO77" s="27" t="str">
        <f t="shared" si="49"/>
        <v/>
      </c>
      <c r="BQ77" s="27">
        <f t="shared" si="50"/>
        <v>67</v>
      </c>
      <c r="BR77" s="33" t="s">
        <v>350</v>
      </c>
      <c r="BS77" s="27">
        <v>323.89999999999998</v>
      </c>
      <c r="BT77" s="27">
        <v>29645</v>
      </c>
      <c r="BU77" s="27">
        <v>4377.6600000000008</v>
      </c>
      <c r="BV77" s="27">
        <v>791340</v>
      </c>
      <c r="BW77" s="27">
        <f t="shared" si="51"/>
        <v>29645</v>
      </c>
      <c r="CH77" s="27" t="str">
        <f t="shared" si="52"/>
        <v/>
      </c>
      <c r="CN77" s="7" t="str">
        <f t="shared" si="53"/>
        <v/>
      </c>
      <c r="CQ77">
        <f t="shared" si="54"/>
        <v>67</v>
      </c>
      <c r="CR77" s="33" t="s">
        <v>267</v>
      </c>
      <c r="CS77" s="27">
        <v>387594.40299999999</v>
      </c>
      <c r="CT77" s="27">
        <v>15109084.305</v>
      </c>
      <c r="CU77" s="27">
        <v>223365.18900000004</v>
      </c>
      <c r="CV77" s="27">
        <v>10603323.114</v>
      </c>
      <c r="CW77" s="7">
        <f t="shared" si="55"/>
        <v>15109084.305</v>
      </c>
      <c r="CY77" t="str">
        <f t="shared" si="56"/>
        <v/>
      </c>
      <c r="DE77" s="7" t="str">
        <f t="shared" si="57"/>
        <v/>
      </c>
      <c r="DG77" t="str">
        <f t="shared" si="58"/>
        <v/>
      </c>
      <c r="DM77" s="7" t="str">
        <f t="shared" si="69"/>
        <v/>
      </c>
      <c r="DO77" t="str">
        <f t="shared" si="59"/>
        <v/>
      </c>
      <c r="DU77" s="7" t="str">
        <f t="shared" si="60"/>
        <v/>
      </c>
      <c r="DW77" t="str">
        <f t="shared" si="61"/>
        <v/>
      </c>
      <c r="EC77" s="7" t="str">
        <f t="shared" si="62"/>
        <v/>
      </c>
      <c r="EE77">
        <f t="shared" si="63"/>
        <v>67</v>
      </c>
      <c r="EF77" s="33" t="s">
        <v>306</v>
      </c>
      <c r="EG77" s="27">
        <v>20.69</v>
      </c>
      <c r="EH77" s="27">
        <v>8179.9400000000005</v>
      </c>
      <c r="EI77" s="27">
        <v>10.44</v>
      </c>
      <c r="EJ77" s="27">
        <v>1382.1010000000001</v>
      </c>
      <c r="EK77" s="7">
        <f>IF(OR(EF77="Indéfini",EF77="Autres",EF77="Autre",EF77="Autres produits finis de consommation",EF77="Total général"),"",IF(EF77&lt;&gt;"",EH77,""))</f>
        <v>8179.9400000000005</v>
      </c>
      <c r="EM77" t="str">
        <f t="shared" si="64"/>
        <v/>
      </c>
      <c r="ES77" s="27" t="str">
        <f t="shared" si="65"/>
        <v/>
      </c>
      <c r="EU77" s="27">
        <f t="shared" si="66"/>
        <v>67</v>
      </c>
      <c r="EV77" s="33" t="s">
        <v>327</v>
      </c>
      <c r="EW77" s="27">
        <v>28889.789000000008</v>
      </c>
      <c r="EX77" s="27">
        <v>5432077.9060000004</v>
      </c>
      <c r="EY77" s="27">
        <v>28984.386000000006</v>
      </c>
      <c r="EZ77" s="27">
        <v>9319151.6329999994</v>
      </c>
      <c r="FA77" s="7">
        <f t="shared" si="67"/>
        <v>5432077.9060000004</v>
      </c>
    </row>
    <row r="78" spans="5:157" ht="15.75" x14ac:dyDescent="0.25">
      <c r="E78" t="str">
        <f t="shared" si="36"/>
        <v/>
      </c>
      <c r="K78" s="7" t="str">
        <f t="shared" si="37"/>
        <v/>
      </c>
      <c r="M78">
        <f t="shared" si="38"/>
        <v>68</v>
      </c>
      <c r="N78" s="33" t="s">
        <v>256</v>
      </c>
      <c r="O78" s="27">
        <v>379.62199999999996</v>
      </c>
      <c r="P78" s="27">
        <v>104846.90400000001</v>
      </c>
      <c r="Q78" s="27">
        <v>19241.555000000004</v>
      </c>
      <c r="R78" s="27">
        <v>774376.799</v>
      </c>
      <c r="S78" s="7">
        <f t="shared" si="39"/>
        <v>104846.90400000001</v>
      </c>
      <c r="U78" t="str">
        <f t="shared" si="40"/>
        <v/>
      </c>
      <c r="AA78" s="27" t="str">
        <f t="shared" si="41"/>
        <v/>
      </c>
      <c r="AC78" t="str">
        <f t="shared" si="42"/>
        <v/>
      </c>
      <c r="AI78" s="7" t="str">
        <f t="shared" si="68"/>
        <v/>
      </c>
      <c r="AK78" t="str">
        <f t="shared" si="43"/>
        <v/>
      </c>
      <c r="AQ78" s="7" t="str">
        <f t="shared" si="44"/>
        <v/>
      </c>
      <c r="AS78" t="str">
        <f t="shared" si="45"/>
        <v/>
      </c>
      <c r="AY78" s="7" t="str">
        <f t="shared" si="46"/>
        <v/>
      </c>
      <c r="BA78" t="str">
        <f t="shared" si="47"/>
        <v/>
      </c>
      <c r="BG78" s="7" t="str">
        <f t="shared" si="70"/>
        <v/>
      </c>
      <c r="BI78" t="str">
        <f t="shared" si="48"/>
        <v/>
      </c>
      <c r="BO78" s="27" t="str">
        <f t="shared" si="49"/>
        <v/>
      </c>
      <c r="BQ78" s="27">
        <f t="shared" si="50"/>
        <v>68</v>
      </c>
      <c r="BR78" s="33" t="s">
        <v>356</v>
      </c>
      <c r="BS78" s="27">
        <v>2</v>
      </c>
      <c r="BT78" s="27">
        <v>20121</v>
      </c>
      <c r="BU78" s="27">
        <v>508</v>
      </c>
      <c r="BV78" s="27">
        <v>43887</v>
      </c>
      <c r="BW78" s="27">
        <f t="shared" si="51"/>
        <v>20121</v>
      </c>
      <c r="CH78" s="27" t="str">
        <f t="shared" si="52"/>
        <v/>
      </c>
      <c r="CN78" s="7" t="str">
        <f t="shared" si="53"/>
        <v/>
      </c>
      <c r="CQ78">
        <f t="shared" si="54"/>
        <v>68</v>
      </c>
      <c r="CR78" s="33" t="s">
        <v>256</v>
      </c>
      <c r="CS78" s="27">
        <v>40072.814999999988</v>
      </c>
      <c r="CT78" s="27">
        <v>14681163.996000001</v>
      </c>
      <c r="CU78" s="27">
        <v>49370.74500000001</v>
      </c>
      <c r="CV78" s="27">
        <v>11425923.897999996</v>
      </c>
      <c r="CW78" s="7">
        <f t="shared" si="55"/>
        <v>14681163.996000001</v>
      </c>
      <c r="CY78" t="str">
        <f t="shared" si="56"/>
        <v/>
      </c>
      <c r="DE78" s="7" t="str">
        <f t="shared" si="57"/>
        <v/>
      </c>
      <c r="DG78" t="str">
        <f t="shared" si="58"/>
        <v/>
      </c>
      <c r="DM78" s="7" t="str">
        <f t="shared" si="69"/>
        <v/>
      </c>
      <c r="DO78" t="str">
        <f t="shared" si="59"/>
        <v/>
      </c>
      <c r="DU78" s="7" t="str">
        <f t="shared" si="60"/>
        <v/>
      </c>
      <c r="DW78" t="str">
        <f t="shared" si="61"/>
        <v/>
      </c>
      <c r="EC78" s="7" t="str">
        <f t="shared" si="62"/>
        <v/>
      </c>
      <c r="EE78">
        <f t="shared" si="63"/>
        <v>68</v>
      </c>
      <c r="EF78" s="33" t="s">
        <v>373</v>
      </c>
      <c r="EG78" s="27"/>
      <c r="EH78" s="27"/>
      <c r="EI78" s="27">
        <v>1</v>
      </c>
      <c r="EJ78" s="27">
        <v>50.475000000000001</v>
      </c>
      <c r="EK78" s="7">
        <f t="shared" ref="EK78:EK100" si="71">IF(OR(EF78="Indéfini",EF78="Autres",EF78="Autre",EF78="Autres produits finis de consommation",EF78="Total général"),"",IF(EF78&lt;&gt;"",EH78,""))</f>
        <v>0</v>
      </c>
      <c r="EM78" t="str">
        <f t="shared" si="64"/>
        <v/>
      </c>
      <c r="ES78" s="27" t="str">
        <f t="shared" si="65"/>
        <v/>
      </c>
      <c r="EU78" s="27">
        <f t="shared" si="66"/>
        <v>68</v>
      </c>
      <c r="EV78" s="33" t="s">
        <v>333</v>
      </c>
      <c r="EW78" s="27">
        <v>47844.78</v>
      </c>
      <c r="EX78" s="27">
        <v>5233214.9380000001</v>
      </c>
      <c r="EY78" s="27">
        <v>20833.159</v>
      </c>
      <c r="EZ78" s="27">
        <v>1656331.4160000002</v>
      </c>
      <c r="FA78" s="7">
        <f t="shared" si="67"/>
        <v>5233214.9380000001</v>
      </c>
    </row>
    <row r="79" spans="5:157" ht="15.75" x14ac:dyDescent="0.25">
      <c r="E79" t="str">
        <f t="shared" si="36"/>
        <v/>
      </c>
      <c r="K79" s="7" t="str">
        <f t="shared" si="37"/>
        <v/>
      </c>
      <c r="M79">
        <f t="shared" si="38"/>
        <v>69</v>
      </c>
      <c r="N79" s="33" t="s">
        <v>263</v>
      </c>
      <c r="O79" s="27">
        <v>192.91800000000001</v>
      </c>
      <c r="P79" s="27">
        <v>55734</v>
      </c>
      <c r="Q79" s="27">
        <v>25.5</v>
      </c>
      <c r="R79" s="27">
        <v>6084</v>
      </c>
      <c r="S79" s="7">
        <f t="shared" si="39"/>
        <v>55734</v>
      </c>
      <c r="U79" t="str">
        <f t="shared" si="40"/>
        <v/>
      </c>
      <c r="AA79" s="27" t="str">
        <f t="shared" si="41"/>
        <v/>
      </c>
      <c r="AC79" t="str">
        <f t="shared" si="42"/>
        <v/>
      </c>
      <c r="AI79" s="7" t="str">
        <f t="shared" si="68"/>
        <v/>
      </c>
      <c r="AK79" t="str">
        <f t="shared" si="43"/>
        <v/>
      </c>
      <c r="AQ79" s="7" t="str">
        <f t="shared" si="44"/>
        <v/>
      </c>
      <c r="AS79" t="str">
        <f t="shared" si="45"/>
        <v/>
      </c>
      <c r="AY79" s="7" t="str">
        <f t="shared" si="46"/>
        <v/>
      </c>
      <c r="BA79" t="str">
        <f t="shared" si="47"/>
        <v/>
      </c>
      <c r="BG79" s="7" t="str">
        <f t="shared" si="70"/>
        <v/>
      </c>
      <c r="BI79" t="str">
        <f t="shared" si="48"/>
        <v/>
      </c>
      <c r="BO79" s="27" t="str">
        <f t="shared" si="49"/>
        <v/>
      </c>
      <c r="BQ79" s="27">
        <f t="shared" si="50"/>
        <v>69</v>
      </c>
      <c r="BR79" s="33" t="s">
        <v>328</v>
      </c>
      <c r="BS79" s="27">
        <v>19.5</v>
      </c>
      <c r="BT79" s="27">
        <v>15861</v>
      </c>
      <c r="BU79" s="27">
        <v>53.4</v>
      </c>
      <c r="BV79" s="27">
        <v>65011</v>
      </c>
      <c r="BW79" s="27">
        <f t="shared" si="51"/>
        <v>15861</v>
      </c>
      <c r="CH79" s="27" t="str">
        <f t="shared" si="52"/>
        <v/>
      </c>
      <c r="CN79" s="7" t="str">
        <f t="shared" si="53"/>
        <v/>
      </c>
      <c r="CQ79">
        <f t="shared" si="54"/>
        <v>69</v>
      </c>
      <c r="CR79" s="33" t="s">
        <v>68</v>
      </c>
      <c r="CS79" s="27">
        <v>2417.261</v>
      </c>
      <c r="CT79" s="27">
        <v>13500722.210000001</v>
      </c>
      <c r="CU79" s="27">
        <v>9667.0710000000017</v>
      </c>
      <c r="CV79" s="27">
        <v>6560882</v>
      </c>
      <c r="CW79" s="7">
        <f t="shared" si="55"/>
        <v>13500722.210000001</v>
      </c>
      <c r="CY79" t="str">
        <f t="shared" si="56"/>
        <v/>
      </c>
      <c r="DE79" s="7" t="str">
        <f t="shared" si="57"/>
        <v/>
      </c>
      <c r="DG79" t="str">
        <f t="shared" si="58"/>
        <v/>
      </c>
      <c r="DM79" s="7" t="str">
        <f t="shared" si="69"/>
        <v/>
      </c>
      <c r="DO79" t="str">
        <f t="shared" si="59"/>
        <v/>
      </c>
      <c r="DU79" s="7" t="str">
        <f t="shared" si="60"/>
        <v/>
      </c>
      <c r="DW79" t="str">
        <f t="shared" si="61"/>
        <v/>
      </c>
      <c r="EC79" s="7" t="str">
        <f t="shared" si="62"/>
        <v/>
      </c>
      <c r="EE79" t="str">
        <f t="shared" si="63"/>
        <v/>
      </c>
      <c r="EF79" s="26" t="s">
        <v>138</v>
      </c>
      <c r="EG79" s="27">
        <v>577791515.76600003</v>
      </c>
      <c r="EH79" s="27">
        <v>51641016336.253998</v>
      </c>
      <c r="EI79" s="27">
        <v>512506843.81099975</v>
      </c>
      <c r="EJ79" s="27">
        <v>45051281863.539001</v>
      </c>
      <c r="EK79" s="7" t="str">
        <f t="shared" si="71"/>
        <v/>
      </c>
      <c r="EM79" t="str">
        <f t="shared" si="64"/>
        <v/>
      </c>
      <c r="ES79" s="27" t="str">
        <f t="shared" si="65"/>
        <v/>
      </c>
      <c r="EU79" s="27">
        <f t="shared" si="66"/>
        <v>69</v>
      </c>
      <c r="EV79" s="33" t="s">
        <v>336</v>
      </c>
      <c r="EW79" s="27">
        <v>55297.509999999995</v>
      </c>
      <c r="EX79" s="27">
        <v>4821079.5539999995</v>
      </c>
      <c r="EY79" s="27">
        <v>49696.745999999999</v>
      </c>
      <c r="EZ79" s="27">
        <v>8630760.1050000004</v>
      </c>
      <c r="FA79" s="7">
        <f t="shared" si="67"/>
        <v>4821079.5539999995</v>
      </c>
    </row>
    <row r="80" spans="5:157" ht="15.75" x14ac:dyDescent="0.25">
      <c r="E80" t="str">
        <f t="shared" si="36"/>
        <v/>
      </c>
      <c r="K80" s="7" t="str">
        <f t="shared" si="37"/>
        <v/>
      </c>
      <c r="M80">
        <f t="shared" si="38"/>
        <v>70</v>
      </c>
      <c r="N80" s="33" t="s">
        <v>265</v>
      </c>
      <c r="O80" s="27">
        <v>2000</v>
      </c>
      <c r="P80" s="27">
        <v>19000</v>
      </c>
      <c r="Q80" s="27">
        <v>6000</v>
      </c>
      <c r="R80" s="27">
        <v>77389</v>
      </c>
      <c r="S80" s="7">
        <f t="shared" si="39"/>
        <v>19000</v>
      </c>
      <c r="U80" t="str">
        <f t="shared" si="40"/>
        <v/>
      </c>
      <c r="AA80" s="27" t="str">
        <f t="shared" si="41"/>
        <v/>
      </c>
      <c r="AC80" t="str">
        <f t="shared" si="42"/>
        <v/>
      </c>
      <c r="AI80" s="7" t="str">
        <f t="shared" si="68"/>
        <v/>
      </c>
      <c r="AK80" t="str">
        <f t="shared" si="43"/>
        <v/>
      </c>
      <c r="AQ80" s="7" t="str">
        <f t="shared" si="44"/>
        <v/>
      </c>
      <c r="AS80" t="str">
        <f t="shared" si="45"/>
        <v/>
      </c>
      <c r="AY80" s="7" t="str">
        <f t="shared" si="46"/>
        <v/>
      </c>
      <c r="BA80" t="str">
        <f t="shared" si="47"/>
        <v/>
      </c>
      <c r="BG80" s="7" t="str">
        <f t="shared" si="70"/>
        <v/>
      </c>
      <c r="BI80" t="str">
        <f t="shared" si="48"/>
        <v/>
      </c>
      <c r="BO80" s="27" t="str">
        <f t="shared" si="49"/>
        <v/>
      </c>
      <c r="BQ80" s="27">
        <f t="shared" si="50"/>
        <v>70</v>
      </c>
      <c r="BR80" s="33" t="s">
        <v>347</v>
      </c>
      <c r="BS80" s="27">
        <v>1236</v>
      </c>
      <c r="BT80" s="27">
        <v>12999</v>
      </c>
      <c r="BU80" s="27">
        <v>1862.0059999999999</v>
      </c>
      <c r="BV80" s="27">
        <v>49566.631000000001</v>
      </c>
      <c r="BW80" s="27">
        <f t="shared" si="51"/>
        <v>12999</v>
      </c>
      <c r="CH80" s="27" t="str">
        <f t="shared" si="52"/>
        <v/>
      </c>
      <c r="CN80" s="7" t="str">
        <f t="shared" si="53"/>
        <v/>
      </c>
      <c r="CQ80">
        <f t="shared" si="54"/>
        <v>70</v>
      </c>
      <c r="CR80" s="33" t="s">
        <v>72</v>
      </c>
      <c r="CS80" s="27">
        <v>116395.77499999998</v>
      </c>
      <c r="CT80" s="27">
        <v>12534632.595000001</v>
      </c>
      <c r="CU80" s="27">
        <v>347351.71700000006</v>
      </c>
      <c r="CV80" s="27">
        <v>16705337.939999998</v>
      </c>
      <c r="CW80" s="7">
        <f t="shared" si="55"/>
        <v>12534632.595000001</v>
      </c>
      <c r="CY80" t="str">
        <f t="shared" si="56"/>
        <v/>
      </c>
      <c r="DE80" s="7" t="str">
        <f t="shared" si="57"/>
        <v/>
      </c>
      <c r="DG80" t="str">
        <f t="shared" si="58"/>
        <v/>
      </c>
      <c r="DM80" s="7" t="str">
        <f t="shared" si="69"/>
        <v/>
      </c>
      <c r="DO80" t="str">
        <f t="shared" si="59"/>
        <v/>
      </c>
      <c r="DU80" s="7" t="str">
        <f t="shared" si="60"/>
        <v/>
      </c>
      <c r="DW80" t="str">
        <f t="shared" si="61"/>
        <v/>
      </c>
      <c r="EC80" s="7" t="str">
        <f t="shared" si="62"/>
        <v/>
      </c>
      <c r="EE80" t="str">
        <f t="shared" si="63"/>
        <v/>
      </c>
      <c r="EK80" s="7" t="str">
        <f t="shared" si="71"/>
        <v/>
      </c>
      <c r="EM80" t="str">
        <f t="shared" si="64"/>
        <v/>
      </c>
      <c r="ES80" s="27" t="str">
        <f t="shared" si="65"/>
        <v/>
      </c>
      <c r="EU80" s="27">
        <f t="shared" si="66"/>
        <v>70</v>
      </c>
      <c r="EV80" s="33" t="s">
        <v>354</v>
      </c>
      <c r="EW80" s="27">
        <v>21863.508000000002</v>
      </c>
      <c r="EX80" s="27">
        <v>3608111.2270000009</v>
      </c>
      <c r="EY80" s="27">
        <v>21735.505000000005</v>
      </c>
      <c r="EZ80" s="27">
        <v>2670586.8149999995</v>
      </c>
      <c r="FA80" s="7">
        <f t="shared" si="67"/>
        <v>3608111.2270000009</v>
      </c>
    </row>
    <row r="81" spans="5:157" ht="15.75" x14ac:dyDescent="0.25">
      <c r="E81" t="str">
        <f t="shared" si="36"/>
        <v/>
      </c>
      <c r="K81" s="7" t="str">
        <f t="shared" si="37"/>
        <v/>
      </c>
      <c r="M81">
        <f t="shared" si="38"/>
        <v>71</v>
      </c>
      <c r="N81" s="33" t="s">
        <v>273</v>
      </c>
      <c r="O81" s="27">
        <v>181.5</v>
      </c>
      <c r="P81" s="27">
        <v>14749</v>
      </c>
      <c r="Q81" s="27">
        <v>96</v>
      </c>
      <c r="R81" s="27">
        <v>20267</v>
      </c>
      <c r="S81" s="7">
        <f t="shared" si="39"/>
        <v>14749</v>
      </c>
      <c r="U81" t="str">
        <f t="shared" si="40"/>
        <v/>
      </c>
      <c r="AA81" s="27" t="str">
        <f t="shared" si="41"/>
        <v/>
      </c>
      <c r="AC81" t="str">
        <f t="shared" si="42"/>
        <v/>
      </c>
      <c r="AI81" s="7" t="str">
        <f t="shared" si="68"/>
        <v/>
      </c>
      <c r="AK81" t="str">
        <f t="shared" si="43"/>
        <v/>
      </c>
      <c r="AQ81" s="7" t="str">
        <f t="shared" si="44"/>
        <v/>
      </c>
      <c r="AS81" t="str">
        <f t="shared" si="45"/>
        <v/>
      </c>
      <c r="AY81" s="7" t="str">
        <f t="shared" si="46"/>
        <v/>
      </c>
      <c r="BA81" t="str">
        <f t="shared" si="47"/>
        <v/>
      </c>
      <c r="BG81" s="7" t="str">
        <f t="shared" si="70"/>
        <v/>
      </c>
      <c r="BI81" t="str">
        <f t="shared" si="48"/>
        <v/>
      </c>
      <c r="BO81" s="27" t="str">
        <f t="shared" si="49"/>
        <v/>
      </c>
      <c r="BQ81" s="27">
        <f t="shared" si="50"/>
        <v>71</v>
      </c>
      <c r="BR81" s="33" t="s">
        <v>327</v>
      </c>
      <c r="BS81" s="27">
        <v>11.251999999999999</v>
      </c>
      <c r="BT81" s="27">
        <v>10381</v>
      </c>
      <c r="BU81" s="27">
        <v>363.12399999999997</v>
      </c>
      <c r="BV81" s="27">
        <v>335274</v>
      </c>
      <c r="BW81" s="27">
        <f t="shared" si="51"/>
        <v>10381</v>
      </c>
      <c r="CH81" s="27" t="str">
        <f t="shared" si="52"/>
        <v/>
      </c>
      <c r="CN81" s="7" t="str">
        <f t="shared" si="53"/>
        <v/>
      </c>
      <c r="CQ81">
        <f t="shared" si="54"/>
        <v>71</v>
      </c>
      <c r="CR81" s="33" t="s">
        <v>251</v>
      </c>
      <c r="CS81" s="27">
        <v>39545.370999999999</v>
      </c>
      <c r="CT81" s="27">
        <v>4674426.8670000006</v>
      </c>
      <c r="CU81" s="27">
        <v>8398.7100000000009</v>
      </c>
      <c r="CV81" s="27">
        <v>957104.75099999993</v>
      </c>
      <c r="CW81" s="7">
        <f t="shared" si="55"/>
        <v>4674426.8670000006</v>
      </c>
      <c r="CY81" t="str">
        <f t="shared" si="56"/>
        <v/>
      </c>
      <c r="DE81" s="7" t="str">
        <f t="shared" si="57"/>
        <v/>
      </c>
      <c r="DG81" t="str">
        <f t="shared" si="58"/>
        <v/>
      </c>
      <c r="DM81" s="7" t="str">
        <f t="shared" si="69"/>
        <v/>
      </c>
      <c r="DO81" t="str">
        <f t="shared" si="59"/>
        <v/>
      </c>
      <c r="DU81" s="7" t="str">
        <f t="shared" si="60"/>
        <v/>
      </c>
      <c r="DW81" t="str">
        <f t="shared" si="61"/>
        <v/>
      </c>
      <c r="EC81" s="7" t="str">
        <f t="shared" si="62"/>
        <v/>
      </c>
      <c r="EE81" t="str">
        <f t="shared" si="63"/>
        <v/>
      </c>
      <c r="EK81" s="7" t="str">
        <f t="shared" si="71"/>
        <v/>
      </c>
      <c r="EM81" t="str">
        <f t="shared" si="64"/>
        <v/>
      </c>
      <c r="ES81" s="27" t="str">
        <f t="shared" si="65"/>
        <v/>
      </c>
      <c r="EU81" s="27">
        <f t="shared" si="66"/>
        <v>71</v>
      </c>
      <c r="EV81" s="33" t="s">
        <v>367</v>
      </c>
      <c r="EW81" s="27">
        <v>1560.2900000000002</v>
      </c>
      <c r="EX81" s="27">
        <v>1776469.6740000001</v>
      </c>
      <c r="EY81" s="27">
        <v>246.20100000000005</v>
      </c>
      <c r="EZ81" s="27">
        <v>598814</v>
      </c>
      <c r="FA81" s="7">
        <f t="shared" si="67"/>
        <v>1776469.6740000001</v>
      </c>
    </row>
    <row r="82" spans="5:157" ht="15.75" x14ac:dyDescent="0.25">
      <c r="E82" t="str">
        <f t="shared" si="36"/>
        <v/>
      </c>
      <c r="K82" s="7" t="str">
        <f t="shared" si="37"/>
        <v/>
      </c>
      <c r="M82">
        <f t="shared" si="38"/>
        <v>72</v>
      </c>
      <c r="N82" s="33" t="s">
        <v>248</v>
      </c>
      <c r="O82" s="27">
        <v>92</v>
      </c>
      <c r="P82" s="27">
        <v>9791</v>
      </c>
      <c r="Q82" s="27">
        <v>10156</v>
      </c>
      <c r="R82" s="27">
        <v>417982.41399999999</v>
      </c>
      <c r="S82" s="7">
        <f t="shared" si="39"/>
        <v>9791</v>
      </c>
      <c r="U82" t="str">
        <f t="shared" si="40"/>
        <v/>
      </c>
      <c r="AA82" s="27" t="str">
        <f t="shared" si="41"/>
        <v/>
      </c>
      <c r="AC82" t="str">
        <f t="shared" si="42"/>
        <v/>
      </c>
      <c r="AI82" s="7" t="str">
        <f t="shared" si="68"/>
        <v/>
      </c>
      <c r="AK82" t="str">
        <f t="shared" si="43"/>
        <v/>
      </c>
      <c r="AQ82" s="7" t="str">
        <f t="shared" si="44"/>
        <v/>
      </c>
      <c r="AS82" t="str">
        <f t="shared" si="45"/>
        <v/>
      </c>
      <c r="AY82" s="7" t="str">
        <f t="shared" si="46"/>
        <v/>
      </c>
      <c r="BA82" t="str">
        <f t="shared" si="47"/>
        <v/>
      </c>
      <c r="BG82" s="7" t="str">
        <f t="shared" si="70"/>
        <v/>
      </c>
      <c r="BI82" t="str">
        <f t="shared" si="48"/>
        <v/>
      </c>
      <c r="BO82" s="27" t="str">
        <f t="shared" si="49"/>
        <v/>
      </c>
      <c r="BQ82" s="27">
        <f t="shared" si="50"/>
        <v>72</v>
      </c>
      <c r="BR82" s="33" t="s">
        <v>344</v>
      </c>
      <c r="BS82" s="27">
        <v>1</v>
      </c>
      <c r="BT82" s="27">
        <v>630</v>
      </c>
      <c r="BU82" s="27"/>
      <c r="BV82" s="27"/>
      <c r="BW82" s="27">
        <f t="shared" si="51"/>
        <v>630</v>
      </c>
      <c r="CH82" s="27" t="str">
        <f t="shared" si="52"/>
        <v/>
      </c>
      <c r="CN82" s="7" t="str">
        <f t="shared" si="53"/>
        <v/>
      </c>
      <c r="CQ82">
        <f t="shared" si="54"/>
        <v>72</v>
      </c>
      <c r="CR82" s="33" t="s">
        <v>360</v>
      </c>
      <c r="CS82" s="27">
        <v>167622.56</v>
      </c>
      <c r="CT82" s="27">
        <v>3610834.6460000002</v>
      </c>
      <c r="CU82" s="27">
        <v>9424.64</v>
      </c>
      <c r="CV82" s="27">
        <v>316222.83600000001</v>
      </c>
      <c r="CW82" s="7">
        <f t="shared" si="55"/>
        <v>3610834.6460000002</v>
      </c>
      <c r="CY82" t="str">
        <f t="shared" si="56"/>
        <v/>
      </c>
      <c r="DE82" s="7" t="str">
        <f t="shared" si="57"/>
        <v/>
      </c>
      <c r="DG82" t="str">
        <f t="shared" si="58"/>
        <v/>
      </c>
      <c r="DM82" s="7" t="str">
        <f t="shared" si="69"/>
        <v/>
      </c>
      <c r="DO82" t="str">
        <f t="shared" si="59"/>
        <v/>
      </c>
      <c r="DU82" s="7" t="str">
        <f t="shared" si="60"/>
        <v/>
      </c>
      <c r="DW82" t="str">
        <f t="shared" si="61"/>
        <v/>
      </c>
      <c r="EC82" s="7" t="str">
        <f t="shared" si="62"/>
        <v/>
      </c>
      <c r="EE82" t="str">
        <f t="shared" si="63"/>
        <v/>
      </c>
      <c r="EK82" s="7" t="str">
        <f t="shared" si="71"/>
        <v/>
      </c>
      <c r="EM82" t="str">
        <f t="shared" si="64"/>
        <v/>
      </c>
      <c r="ES82" s="27" t="str">
        <f t="shared" si="65"/>
        <v/>
      </c>
      <c r="EU82" s="27">
        <f t="shared" si="66"/>
        <v>72</v>
      </c>
      <c r="EV82" s="33" t="s">
        <v>355</v>
      </c>
      <c r="EW82" s="27">
        <v>114.76900000000001</v>
      </c>
      <c r="EX82" s="27">
        <v>1693971.6850000001</v>
      </c>
      <c r="EY82" s="27">
        <v>205.76500000000001</v>
      </c>
      <c r="EZ82" s="27">
        <v>612324</v>
      </c>
      <c r="FA82" s="7">
        <f t="shared" si="67"/>
        <v>1693971.6850000001</v>
      </c>
    </row>
    <row r="83" spans="5:157" ht="15.75" x14ac:dyDescent="0.25">
      <c r="E83" t="str">
        <f t="shared" si="36"/>
        <v/>
      </c>
      <c r="K83" s="7" t="str">
        <f t="shared" si="37"/>
        <v/>
      </c>
      <c r="M83">
        <f t="shared" si="38"/>
        <v>73</v>
      </c>
      <c r="N83" s="33" t="s">
        <v>243</v>
      </c>
      <c r="O83" s="27">
        <v>5.0039999999999996</v>
      </c>
      <c r="P83" s="27">
        <v>6060</v>
      </c>
      <c r="Q83" s="27">
        <v>21.8</v>
      </c>
      <c r="R83" s="27">
        <v>29463.911</v>
      </c>
      <c r="S83" s="7">
        <f t="shared" si="39"/>
        <v>6060</v>
      </c>
      <c r="U83" t="str">
        <f t="shared" si="40"/>
        <v/>
      </c>
      <c r="AA83" s="27" t="str">
        <f t="shared" si="41"/>
        <v/>
      </c>
      <c r="AC83" t="str">
        <f t="shared" si="42"/>
        <v/>
      </c>
      <c r="AI83" s="7" t="str">
        <f t="shared" si="68"/>
        <v/>
      </c>
      <c r="AK83" t="str">
        <f t="shared" si="43"/>
        <v/>
      </c>
      <c r="AQ83" s="7" t="str">
        <f t="shared" si="44"/>
        <v/>
      </c>
      <c r="AS83" t="str">
        <f t="shared" si="45"/>
        <v/>
      </c>
      <c r="AY83" s="7" t="str">
        <f t="shared" si="46"/>
        <v/>
      </c>
      <c r="BA83" t="str">
        <f t="shared" si="47"/>
        <v/>
      </c>
      <c r="BG83" s="7" t="str">
        <f t="shared" si="70"/>
        <v/>
      </c>
      <c r="BI83" t="str">
        <f t="shared" si="48"/>
        <v/>
      </c>
      <c r="BO83" s="27" t="str">
        <f t="shared" si="49"/>
        <v/>
      </c>
      <c r="BQ83" s="27">
        <f t="shared" si="50"/>
        <v>73</v>
      </c>
      <c r="BR83" s="33" t="s">
        <v>367</v>
      </c>
      <c r="BS83" s="27"/>
      <c r="BT83" s="27"/>
      <c r="BU83" s="27">
        <v>1</v>
      </c>
      <c r="BV83" s="27">
        <v>367</v>
      </c>
      <c r="BW83" s="27">
        <f>IF(OR(BR83="Indéfini",BR83="Autres",BR83="Autre",BR83="Autres produits finis d'équipement industriel",BR83="Total général"),"",IF(BR83&lt;&gt;"",BT83,""))</f>
        <v>0</v>
      </c>
      <c r="CH83" s="27" t="str">
        <f t="shared" si="52"/>
        <v/>
      </c>
      <c r="CN83" s="7" t="str">
        <f t="shared" si="53"/>
        <v/>
      </c>
      <c r="CQ83">
        <f t="shared" si="54"/>
        <v>73</v>
      </c>
      <c r="CR83" s="33" t="s">
        <v>252</v>
      </c>
      <c r="CS83" s="27">
        <v>508.32200000000006</v>
      </c>
      <c r="CT83" s="27">
        <v>2449662.1630000002</v>
      </c>
      <c r="CU83" s="27">
        <v>268.86600000000004</v>
      </c>
      <c r="CV83" s="27">
        <v>2097755.1550000003</v>
      </c>
      <c r="CW83" s="7">
        <f t="shared" si="55"/>
        <v>2449662.1630000002</v>
      </c>
      <c r="CY83" t="str">
        <f t="shared" si="56"/>
        <v/>
      </c>
      <c r="DE83" s="7" t="str">
        <f t="shared" si="57"/>
        <v/>
      </c>
      <c r="DG83" t="str">
        <f t="shared" si="58"/>
        <v/>
      </c>
      <c r="DM83" s="7" t="str">
        <f t="shared" si="69"/>
        <v/>
      </c>
      <c r="DO83" t="str">
        <f t="shared" si="59"/>
        <v/>
      </c>
      <c r="DU83" s="7" t="str">
        <f t="shared" si="60"/>
        <v/>
      </c>
      <c r="DW83" t="str">
        <f t="shared" si="61"/>
        <v/>
      </c>
      <c r="EC83" s="7" t="str">
        <f t="shared" si="62"/>
        <v/>
      </c>
      <c r="EE83" t="str">
        <f t="shared" si="63"/>
        <v/>
      </c>
      <c r="EK83" s="7" t="str">
        <f t="shared" si="71"/>
        <v/>
      </c>
      <c r="EM83" t="str">
        <f t="shared" si="64"/>
        <v/>
      </c>
      <c r="ES83" s="27" t="str">
        <f t="shared" si="65"/>
        <v/>
      </c>
      <c r="EU83" s="27">
        <f t="shared" si="66"/>
        <v>73</v>
      </c>
      <c r="EV83" s="33" t="s">
        <v>356</v>
      </c>
      <c r="EW83" s="27">
        <v>165.20100000000002</v>
      </c>
      <c r="EX83" s="27">
        <v>966150.55199999991</v>
      </c>
      <c r="EY83" s="27">
        <v>3463.04</v>
      </c>
      <c r="EZ83" s="27">
        <v>4427619</v>
      </c>
      <c r="FA83" s="7">
        <f t="shared" si="67"/>
        <v>966150.55199999991</v>
      </c>
    </row>
    <row r="84" spans="5:157" ht="15.75" x14ac:dyDescent="0.25">
      <c r="E84" t="str">
        <f t="shared" si="36"/>
        <v/>
      </c>
      <c r="K84" s="7" t="str">
        <f t="shared" si="37"/>
        <v/>
      </c>
      <c r="M84">
        <f t="shared" si="38"/>
        <v>74</v>
      </c>
      <c r="N84" s="33" t="s">
        <v>193</v>
      </c>
      <c r="O84" s="27">
        <v>50</v>
      </c>
      <c r="P84" s="27">
        <v>1092</v>
      </c>
      <c r="Q84" s="27">
        <v>3025</v>
      </c>
      <c r="R84" s="27">
        <v>26264</v>
      </c>
      <c r="S84" s="7">
        <f t="shared" si="39"/>
        <v>1092</v>
      </c>
      <c r="U84" t="str">
        <f t="shared" si="40"/>
        <v/>
      </c>
      <c r="AA84" s="27" t="str">
        <f t="shared" si="41"/>
        <v/>
      </c>
      <c r="AC84" t="str">
        <f t="shared" si="42"/>
        <v/>
      </c>
      <c r="AI84" s="7" t="str">
        <f t="shared" si="68"/>
        <v/>
      </c>
      <c r="AK84" t="str">
        <f t="shared" si="43"/>
        <v/>
      </c>
      <c r="AQ84" s="7" t="str">
        <f t="shared" si="44"/>
        <v/>
      </c>
      <c r="AS84" t="str">
        <f t="shared" si="45"/>
        <v/>
      </c>
      <c r="AY84" s="7" t="str">
        <f t="shared" si="46"/>
        <v/>
      </c>
      <c r="BA84" t="str">
        <f t="shared" si="47"/>
        <v/>
      </c>
      <c r="BG84" s="7" t="str">
        <f t="shared" si="70"/>
        <v/>
      </c>
      <c r="BI84" t="str">
        <f t="shared" si="48"/>
        <v/>
      </c>
      <c r="BO84" s="27" t="str">
        <f t="shared" si="49"/>
        <v/>
      </c>
      <c r="BQ84" s="27" t="str">
        <f t="shared" si="50"/>
        <v/>
      </c>
      <c r="BR84" s="26" t="s">
        <v>138</v>
      </c>
      <c r="BS84" s="27">
        <v>109692731.148</v>
      </c>
      <c r="BT84" s="27">
        <v>27353680929.113003</v>
      </c>
      <c r="BU84" s="27">
        <v>91085187.883999988</v>
      </c>
      <c r="BV84" s="27">
        <v>24001387372.201992</v>
      </c>
      <c r="BW84" s="27" t="str">
        <f t="shared" ref="BW84:BW100" si="72">IF(OR(BR84="Indéfini",BR84="Autres",BR84="Autre",BR84="Autres produits finis d'équipement industriel",BR84="Total général"),"",IF(BR84&lt;&gt;"",BT84,""))</f>
        <v/>
      </c>
      <c r="CH84" s="27" t="str">
        <f t="shared" si="52"/>
        <v/>
      </c>
      <c r="CN84" s="7" t="str">
        <f t="shared" si="53"/>
        <v/>
      </c>
      <c r="CQ84">
        <f t="shared" si="54"/>
        <v>74</v>
      </c>
      <c r="CR84" s="33" t="s">
        <v>363</v>
      </c>
      <c r="CS84" s="27">
        <v>4462.1400000000003</v>
      </c>
      <c r="CT84" s="27">
        <v>2162616</v>
      </c>
      <c r="CU84" s="27">
        <v>8.42</v>
      </c>
      <c r="CV84" s="27">
        <v>19668</v>
      </c>
      <c r="CW84" s="7">
        <f t="shared" si="55"/>
        <v>2162616</v>
      </c>
      <c r="CY84" t="str">
        <f t="shared" si="56"/>
        <v/>
      </c>
      <c r="DE84" s="7" t="str">
        <f t="shared" si="57"/>
        <v/>
      </c>
      <c r="DG84" t="str">
        <f t="shared" si="58"/>
        <v/>
      </c>
      <c r="DM84" s="7" t="str">
        <f t="shared" si="69"/>
        <v/>
      </c>
      <c r="DO84" t="str">
        <f t="shared" si="59"/>
        <v/>
      </c>
      <c r="DU84" s="7" t="str">
        <f t="shared" si="60"/>
        <v/>
      </c>
      <c r="DW84" t="str">
        <f t="shared" si="61"/>
        <v/>
      </c>
      <c r="EC84" s="7" t="str">
        <f t="shared" si="62"/>
        <v/>
      </c>
      <c r="EE84" t="str">
        <f t="shared" si="63"/>
        <v/>
      </c>
      <c r="EK84" s="7" t="str">
        <f t="shared" si="71"/>
        <v/>
      </c>
      <c r="EM84" t="str">
        <f t="shared" si="64"/>
        <v/>
      </c>
      <c r="ES84" s="27" t="str">
        <f t="shared" si="65"/>
        <v/>
      </c>
      <c r="EU84" s="27">
        <f t="shared" si="66"/>
        <v>74</v>
      </c>
      <c r="EV84" s="33" t="s">
        <v>330</v>
      </c>
      <c r="EW84" s="27">
        <v>169.37</v>
      </c>
      <c r="EX84" s="27">
        <v>258740.63900000002</v>
      </c>
      <c r="EY84" s="27">
        <v>1794.2099999999998</v>
      </c>
      <c r="EZ84" s="27">
        <v>2361898.5590000004</v>
      </c>
      <c r="FA84" s="7">
        <f t="shared" si="67"/>
        <v>258740.63900000002</v>
      </c>
    </row>
    <row r="85" spans="5:157" ht="15.75" x14ac:dyDescent="0.25">
      <c r="E85" t="str">
        <f t="shared" si="36"/>
        <v/>
      </c>
      <c r="K85" s="7" t="str">
        <f t="shared" si="37"/>
        <v/>
      </c>
      <c r="M85">
        <f t="shared" si="38"/>
        <v>75</v>
      </c>
      <c r="N85" s="33" t="s">
        <v>200</v>
      </c>
      <c r="O85" s="27">
        <v>20</v>
      </c>
      <c r="P85" s="27">
        <v>519</v>
      </c>
      <c r="Q85" s="27">
        <v>32</v>
      </c>
      <c r="R85" s="27">
        <v>46683</v>
      </c>
      <c r="S85" s="7">
        <f t="shared" si="39"/>
        <v>519</v>
      </c>
      <c r="U85" t="str">
        <f t="shared" si="40"/>
        <v/>
      </c>
      <c r="AA85" s="27" t="str">
        <f t="shared" si="41"/>
        <v/>
      </c>
      <c r="AC85" t="str">
        <f t="shared" si="42"/>
        <v/>
      </c>
      <c r="AI85" s="7" t="str">
        <f t="shared" si="68"/>
        <v/>
      </c>
      <c r="AK85" t="str">
        <f t="shared" si="43"/>
        <v/>
      </c>
      <c r="AQ85" s="7" t="str">
        <f t="shared" si="44"/>
        <v/>
      </c>
      <c r="AS85" t="str">
        <f t="shared" si="45"/>
        <v/>
      </c>
      <c r="AY85" s="7" t="str">
        <f t="shared" si="46"/>
        <v/>
      </c>
      <c r="BA85" t="str">
        <f t="shared" si="47"/>
        <v/>
      </c>
      <c r="BG85" s="7" t="str">
        <f t="shared" si="70"/>
        <v/>
      </c>
      <c r="BI85" t="str">
        <f t="shared" si="48"/>
        <v/>
      </c>
      <c r="BO85" s="27" t="str">
        <f t="shared" si="49"/>
        <v/>
      </c>
      <c r="BQ85" s="27" t="str">
        <f t="shared" si="50"/>
        <v/>
      </c>
      <c r="BW85" s="27" t="str">
        <f t="shared" si="72"/>
        <v/>
      </c>
      <c r="CH85" s="27" t="str">
        <f t="shared" si="52"/>
        <v/>
      </c>
      <c r="CN85" s="7" t="str">
        <f t="shared" si="53"/>
        <v/>
      </c>
      <c r="CQ85">
        <f t="shared" si="54"/>
        <v>75</v>
      </c>
      <c r="CR85" s="33" t="s">
        <v>262</v>
      </c>
      <c r="CS85" s="27">
        <v>76253.58</v>
      </c>
      <c r="CT85" s="27">
        <v>1281957.683</v>
      </c>
      <c r="CU85" s="27">
        <v>437851.12</v>
      </c>
      <c r="CV85" s="27">
        <v>8544311</v>
      </c>
      <c r="CW85" s="7">
        <f t="shared" si="55"/>
        <v>1281957.683</v>
      </c>
      <c r="CY85" t="str">
        <f t="shared" si="56"/>
        <v/>
      </c>
      <c r="DE85" s="7" t="str">
        <f t="shared" si="57"/>
        <v/>
      </c>
      <c r="DG85" t="str">
        <f t="shared" si="58"/>
        <v/>
      </c>
      <c r="DM85" s="7" t="str">
        <f t="shared" si="69"/>
        <v/>
      </c>
      <c r="DO85" t="str">
        <f t="shared" si="59"/>
        <v/>
      </c>
      <c r="DU85" s="7" t="str">
        <f t="shared" si="60"/>
        <v/>
      </c>
      <c r="DW85" t="str">
        <f t="shared" si="61"/>
        <v/>
      </c>
      <c r="EC85" s="7" t="str">
        <f t="shared" si="62"/>
        <v/>
      </c>
      <c r="EE85" t="str">
        <f t="shared" si="63"/>
        <v/>
      </c>
      <c r="EK85" s="7" t="str">
        <f t="shared" si="71"/>
        <v/>
      </c>
      <c r="EM85" t="str">
        <f t="shared" si="64"/>
        <v/>
      </c>
      <c r="ES85" s="27" t="str">
        <f t="shared" si="65"/>
        <v/>
      </c>
      <c r="EU85" s="27">
        <f t="shared" si="66"/>
        <v>75</v>
      </c>
      <c r="EV85" s="33" t="s">
        <v>344</v>
      </c>
      <c r="EW85" s="27">
        <v>377.06</v>
      </c>
      <c r="EX85" s="27">
        <v>191857</v>
      </c>
      <c r="EY85" s="27">
        <v>646.65099999999995</v>
      </c>
      <c r="EZ85" s="27">
        <v>34788.733</v>
      </c>
      <c r="FA85" s="7">
        <f t="shared" si="67"/>
        <v>191857</v>
      </c>
    </row>
    <row r="86" spans="5:157" ht="15.75" x14ac:dyDescent="0.25">
      <c r="E86" t="str">
        <f t="shared" si="36"/>
        <v/>
      </c>
      <c r="K86" s="7" t="str">
        <f t="shared" si="37"/>
        <v/>
      </c>
      <c r="M86">
        <f t="shared" si="38"/>
        <v>76</v>
      </c>
      <c r="N86" s="33" t="s">
        <v>262</v>
      </c>
      <c r="O86" s="27"/>
      <c r="P86" s="27"/>
      <c r="Q86" s="27">
        <v>180</v>
      </c>
      <c r="R86" s="27">
        <v>13875</v>
      </c>
      <c r="S86" s="7">
        <f t="shared" si="39"/>
        <v>0</v>
      </c>
      <c r="U86" t="str">
        <f t="shared" si="40"/>
        <v/>
      </c>
      <c r="AA86" s="27" t="str">
        <f t="shared" si="41"/>
        <v/>
      </c>
      <c r="AC86" t="str">
        <f t="shared" si="42"/>
        <v/>
      </c>
      <c r="AI86" s="7" t="str">
        <f t="shared" si="68"/>
        <v/>
      </c>
      <c r="AK86" t="str">
        <f t="shared" si="43"/>
        <v/>
      </c>
      <c r="AQ86" s="7" t="str">
        <f t="shared" si="44"/>
        <v/>
      </c>
      <c r="AS86" t="str">
        <f t="shared" si="45"/>
        <v/>
      </c>
      <c r="AY86" s="7" t="str">
        <f t="shared" si="46"/>
        <v/>
      </c>
      <c r="BA86" t="str">
        <f t="shared" si="47"/>
        <v/>
      </c>
      <c r="BG86" s="7" t="str">
        <f t="shared" si="70"/>
        <v/>
      </c>
      <c r="BI86" t="str">
        <f t="shared" si="48"/>
        <v/>
      </c>
      <c r="BO86" s="27" t="str">
        <f t="shared" si="49"/>
        <v/>
      </c>
      <c r="BQ86" s="27" t="str">
        <f t="shared" si="50"/>
        <v/>
      </c>
      <c r="BW86" s="27" t="str">
        <f t="shared" si="72"/>
        <v/>
      </c>
      <c r="CH86" s="27" t="str">
        <f t="shared" si="52"/>
        <v/>
      </c>
      <c r="CN86" s="7" t="str">
        <f t="shared" si="53"/>
        <v/>
      </c>
      <c r="CQ86">
        <f t="shared" si="54"/>
        <v>76</v>
      </c>
      <c r="CR86" s="33" t="s">
        <v>361</v>
      </c>
      <c r="CS86" s="27">
        <v>71885.502999999997</v>
      </c>
      <c r="CT86" s="27">
        <v>1204615</v>
      </c>
      <c r="CU86" s="27">
        <v>63092.360999999997</v>
      </c>
      <c r="CV86" s="27">
        <v>1145412</v>
      </c>
      <c r="CW86" s="7">
        <f t="shared" si="55"/>
        <v>1204615</v>
      </c>
      <c r="CY86" t="str">
        <f t="shared" si="56"/>
        <v/>
      </c>
      <c r="DE86" s="7" t="str">
        <f t="shared" si="57"/>
        <v/>
      </c>
      <c r="DG86" t="str">
        <f t="shared" si="58"/>
        <v/>
      </c>
      <c r="DM86" s="7" t="str">
        <f t="shared" si="69"/>
        <v/>
      </c>
      <c r="DO86" t="str">
        <f t="shared" si="59"/>
        <v/>
      </c>
      <c r="DU86" s="7" t="str">
        <f t="shared" si="60"/>
        <v/>
      </c>
      <c r="DW86" t="str">
        <f t="shared" si="61"/>
        <v/>
      </c>
      <c r="EC86" s="7" t="str">
        <f t="shared" si="62"/>
        <v/>
      </c>
      <c r="EE86" t="str">
        <f t="shared" si="63"/>
        <v/>
      </c>
      <c r="EK86" s="7" t="str">
        <f t="shared" si="71"/>
        <v/>
      </c>
      <c r="EM86" t="str">
        <f t="shared" si="64"/>
        <v/>
      </c>
      <c r="ES86" s="27" t="str">
        <f t="shared" si="65"/>
        <v/>
      </c>
      <c r="EU86" s="27">
        <f t="shared" si="66"/>
        <v>76</v>
      </c>
      <c r="EV86" s="33" t="s">
        <v>368</v>
      </c>
      <c r="EW86" s="27">
        <v>78.14</v>
      </c>
      <c r="EX86" s="27">
        <v>42785</v>
      </c>
      <c r="EY86" s="27">
        <v>1478.2840000000001</v>
      </c>
      <c r="EZ86" s="27">
        <v>193560</v>
      </c>
      <c r="FA86" s="7">
        <f t="shared" si="67"/>
        <v>42785</v>
      </c>
    </row>
    <row r="87" spans="5:157" ht="15.75" x14ac:dyDescent="0.25">
      <c r="E87" t="str">
        <f t="shared" si="36"/>
        <v/>
      </c>
      <c r="K87" s="7" t="str">
        <f t="shared" si="37"/>
        <v/>
      </c>
      <c r="M87">
        <f t="shared" si="38"/>
        <v>76</v>
      </c>
      <c r="N87" s="33" t="s">
        <v>359</v>
      </c>
      <c r="O87" s="27"/>
      <c r="P87" s="27"/>
      <c r="Q87" s="27">
        <v>55</v>
      </c>
      <c r="R87" s="27">
        <v>3125</v>
      </c>
      <c r="S87" s="7">
        <f t="shared" si="39"/>
        <v>0</v>
      </c>
      <c r="U87" t="str">
        <f t="shared" si="40"/>
        <v/>
      </c>
      <c r="AA87" s="27" t="str">
        <f t="shared" si="41"/>
        <v/>
      </c>
      <c r="AC87" t="str">
        <f t="shared" si="42"/>
        <v/>
      </c>
      <c r="AI87" s="7" t="str">
        <f t="shared" si="68"/>
        <v/>
      </c>
      <c r="AK87" t="str">
        <f t="shared" si="43"/>
        <v/>
      </c>
      <c r="AQ87" s="7" t="str">
        <f t="shared" si="44"/>
        <v/>
      </c>
      <c r="AS87" t="str">
        <f t="shared" si="45"/>
        <v/>
      </c>
      <c r="AY87" s="7" t="str">
        <f t="shared" si="46"/>
        <v/>
      </c>
      <c r="BA87" t="str">
        <f t="shared" si="47"/>
        <v/>
      </c>
      <c r="BG87" s="7" t="str">
        <f t="shared" si="70"/>
        <v/>
      </c>
      <c r="BI87" t="str">
        <f t="shared" si="48"/>
        <v/>
      </c>
      <c r="BO87" s="27" t="str">
        <f t="shared" si="49"/>
        <v/>
      </c>
      <c r="BQ87" s="27" t="str">
        <f t="shared" si="50"/>
        <v/>
      </c>
      <c r="BW87" s="27" t="str">
        <f t="shared" si="72"/>
        <v/>
      </c>
      <c r="CH87" s="27" t="str">
        <f t="shared" si="52"/>
        <v/>
      </c>
      <c r="CN87" s="7" t="str">
        <f t="shared" si="53"/>
        <v/>
      </c>
      <c r="CQ87">
        <f t="shared" si="54"/>
        <v>77</v>
      </c>
      <c r="CR87" s="33" t="s">
        <v>62</v>
      </c>
      <c r="CS87" s="27">
        <v>53248.601000000002</v>
      </c>
      <c r="CT87" s="27">
        <v>942708.00100000005</v>
      </c>
      <c r="CU87" s="27">
        <v>754163.75</v>
      </c>
      <c r="CV87" s="27">
        <v>10243825</v>
      </c>
      <c r="CW87" s="7">
        <f t="shared" si="55"/>
        <v>942708.00100000005</v>
      </c>
      <c r="CY87" t="str">
        <f t="shared" si="56"/>
        <v/>
      </c>
      <c r="DE87" s="7" t="str">
        <f t="shared" si="57"/>
        <v/>
      </c>
      <c r="DG87" t="str">
        <f t="shared" si="58"/>
        <v/>
      </c>
      <c r="DM87" s="7" t="str">
        <f t="shared" si="69"/>
        <v/>
      </c>
      <c r="DO87" t="str">
        <f t="shared" si="59"/>
        <v/>
      </c>
      <c r="DU87" s="7" t="str">
        <f t="shared" si="60"/>
        <v/>
      </c>
      <c r="DW87" t="str">
        <f t="shared" si="61"/>
        <v/>
      </c>
      <c r="EC87" s="7" t="str">
        <f t="shared" si="62"/>
        <v/>
      </c>
      <c r="EE87" t="str">
        <f t="shared" si="63"/>
        <v/>
      </c>
      <c r="EK87" s="7" t="str">
        <f t="shared" si="71"/>
        <v/>
      </c>
      <c r="EM87" t="str">
        <f t="shared" si="64"/>
        <v/>
      </c>
      <c r="ES87" s="27" t="str">
        <f t="shared" si="65"/>
        <v/>
      </c>
      <c r="EU87" s="27" t="str">
        <f t="shared" si="66"/>
        <v/>
      </c>
      <c r="EV87" s="26" t="s">
        <v>138</v>
      </c>
      <c r="EW87" s="27">
        <v>391800082.11500025</v>
      </c>
      <c r="EX87" s="27">
        <v>51254823181.633034</v>
      </c>
      <c r="EY87" s="27">
        <v>311464957.81100011</v>
      </c>
      <c r="EZ87" s="27">
        <v>41075086300.478966</v>
      </c>
      <c r="FA87" s="7" t="str">
        <f>IF(OR(EV87="Indéfini",EV87="Autres",EV87="Autre",EV87="Autres produits finis d'équipement industriel",EV87="Total général"),"",IF(EV87&lt;&gt;"",EX87,""))</f>
        <v/>
      </c>
    </row>
    <row r="88" spans="5:157" ht="15.75" x14ac:dyDescent="0.25">
      <c r="E88" t="str">
        <f t="shared" si="36"/>
        <v/>
      </c>
      <c r="K88" s="7" t="str">
        <f t="shared" si="37"/>
        <v/>
      </c>
      <c r="M88" t="str">
        <f t="shared" si="38"/>
        <v/>
      </c>
      <c r="N88" s="26" t="s">
        <v>138</v>
      </c>
      <c r="O88" s="27">
        <v>3579260261.0809999</v>
      </c>
      <c r="P88" s="27">
        <v>23651640808.170002</v>
      </c>
      <c r="Q88" s="27">
        <v>3651435074.2579985</v>
      </c>
      <c r="R88" s="27">
        <v>25190953605.631996</v>
      </c>
      <c r="S88" s="7" t="str">
        <f>IF(OR(N88="Indéfini",N88="Autres",N88="Autre",N88="Autres demi-produits",N88="Total général"),"",IF(N88&lt;&gt;"",P88,""))</f>
        <v/>
      </c>
      <c r="U88" t="str">
        <f t="shared" si="40"/>
        <v/>
      </c>
      <c r="AA88" s="27" t="str">
        <f t="shared" si="41"/>
        <v/>
      </c>
      <c r="AC88" t="str">
        <f t="shared" si="42"/>
        <v/>
      </c>
      <c r="AI88" s="7" t="str">
        <f t="shared" si="68"/>
        <v/>
      </c>
      <c r="AK88" t="str">
        <f t="shared" si="43"/>
        <v/>
      </c>
      <c r="AQ88" s="7" t="str">
        <f t="shared" si="44"/>
        <v/>
      </c>
      <c r="AS88" t="str">
        <f t="shared" si="45"/>
        <v/>
      </c>
      <c r="AY88" s="7" t="str">
        <f t="shared" si="46"/>
        <v/>
      </c>
      <c r="BA88" t="str">
        <f t="shared" si="47"/>
        <v/>
      </c>
      <c r="BG88" s="7" t="str">
        <f t="shared" si="70"/>
        <v/>
      </c>
      <c r="BI88" t="str">
        <f t="shared" si="48"/>
        <v/>
      </c>
      <c r="BO88" s="27" t="str">
        <f t="shared" si="49"/>
        <v/>
      </c>
      <c r="BQ88" s="27" t="str">
        <f t="shared" si="50"/>
        <v/>
      </c>
      <c r="BW88" s="27" t="str">
        <f t="shared" si="72"/>
        <v/>
      </c>
      <c r="CH88" s="27" t="str">
        <f t="shared" si="52"/>
        <v/>
      </c>
      <c r="CN88" s="7" t="str">
        <f t="shared" si="53"/>
        <v/>
      </c>
      <c r="CQ88">
        <f t="shared" si="54"/>
        <v>78</v>
      </c>
      <c r="CR88" s="33" t="s">
        <v>242</v>
      </c>
      <c r="CS88" s="27">
        <v>867.69</v>
      </c>
      <c r="CT88" s="27">
        <v>655750.25199999998</v>
      </c>
      <c r="CU88" s="27">
        <v>33879.629999999997</v>
      </c>
      <c r="CV88" s="27">
        <v>2030445.29</v>
      </c>
      <c r="CW88" s="7">
        <f t="shared" si="55"/>
        <v>655750.25199999998</v>
      </c>
      <c r="CY88" t="str">
        <f t="shared" si="56"/>
        <v/>
      </c>
      <c r="DE88" s="7" t="str">
        <f t="shared" si="57"/>
        <v/>
      </c>
      <c r="DG88" t="str">
        <f t="shared" si="58"/>
        <v/>
      </c>
      <c r="DM88" s="7" t="str">
        <f t="shared" si="69"/>
        <v/>
      </c>
      <c r="DO88" t="str">
        <f t="shared" si="59"/>
        <v/>
      </c>
      <c r="DU88" s="7" t="str">
        <f t="shared" si="60"/>
        <v/>
      </c>
      <c r="DW88" t="str">
        <f t="shared" si="61"/>
        <v/>
      </c>
      <c r="EC88" s="7" t="str">
        <f t="shared" si="62"/>
        <v/>
      </c>
      <c r="EE88" t="str">
        <f t="shared" si="63"/>
        <v/>
      </c>
      <c r="EK88" s="7" t="str">
        <f t="shared" si="71"/>
        <v/>
      </c>
      <c r="EM88" t="str">
        <f t="shared" si="64"/>
        <v/>
      </c>
      <c r="ES88" s="27" t="str">
        <f t="shared" si="65"/>
        <v/>
      </c>
      <c r="EU88" s="27" t="str">
        <f t="shared" si="66"/>
        <v/>
      </c>
      <c r="FA88" s="7" t="str">
        <f t="shared" ref="FA88:FA100" si="73">IF(OR(EV88="Indéfini",EV88="Autres",EV88="Autre",EV88="Autres produits finis d'équipement industriel",EV88="Total général"),"",IF(EV88&lt;&gt;"",EX88,""))</f>
        <v/>
      </c>
    </row>
    <row r="89" spans="5:157" ht="15.75" x14ac:dyDescent="0.25">
      <c r="E89" t="str">
        <f t="shared" si="36"/>
        <v/>
      </c>
      <c r="K89" s="7" t="str">
        <f t="shared" si="37"/>
        <v/>
      </c>
      <c r="M89" t="str">
        <f t="shared" si="38"/>
        <v/>
      </c>
      <c r="S89" s="7" t="str">
        <f t="shared" ref="S89:S100" si="74">IF(OR(N89="Indéfini",N89="Autres",N89="Autre",N89="Autres demi-produits",N89="Total général"),"",IF(N89&lt;&gt;"",P89,""))</f>
        <v/>
      </c>
      <c r="U89" t="str">
        <f t="shared" si="40"/>
        <v/>
      </c>
      <c r="AA89" s="27" t="str">
        <f t="shared" si="41"/>
        <v/>
      </c>
      <c r="AC89" t="str">
        <f t="shared" si="42"/>
        <v/>
      </c>
      <c r="AI89" s="7" t="str">
        <f t="shared" si="68"/>
        <v/>
      </c>
      <c r="AK89" t="str">
        <f t="shared" si="43"/>
        <v/>
      </c>
      <c r="AQ89" s="7" t="str">
        <f t="shared" si="44"/>
        <v/>
      </c>
      <c r="AS89" t="str">
        <f t="shared" si="45"/>
        <v/>
      </c>
      <c r="AY89" s="7" t="str">
        <f t="shared" si="46"/>
        <v/>
      </c>
      <c r="BA89" t="str">
        <f t="shared" si="47"/>
        <v/>
      </c>
      <c r="BG89" s="7" t="str">
        <f t="shared" si="70"/>
        <v/>
      </c>
      <c r="BI89" t="str">
        <f t="shared" si="48"/>
        <v/>
      </c>
      <c r="BO89" s="27" t="str">
        <f t="shared" si="49"/>
        <v/>
      </c>
      <c r="BQ89" s="27" t="str">
        <f t="shared" si="50"/>
        <v/>
      </c>
      <c r="BW89" s="27" t="str">
        <f t="shared" si="72"/>
        <v/>
      </c>
      <c r="CH89" s="27" t="str">
        <f t="shared" si="52"/>
        <v/>
      </c>
      <c r="CN89" s="7" t="str">
        <f t="shared" si="53"/>
        <v/>
      </c>
      <c r="CQ89">
        <f t="shared" si="54"/>
        <v>79</v>
      </c>
      <c r="CR89" s="33" t="s">
        <v>263</v>
      </c>
      <c r="CS89" s="27">
        <v>707.81000000000017</v>
      </c>
      <c r="CT89" s="27">
        <v>494703.30599999992</v>
      </c>
      <c r="CU89" s="27">
        <v>1030.69</v>
      </c>
      <c r="CV89" s="27">
        <v>372590.00400000002</v>
      </c>
      <c r="CW89" s="7">
        <f t="shared" si="55"/>
        <v>494703.30599999992</v>
      </c>
      <c r="CY89" t="str">
        <f t="shared" si="56"/>
        <v/>
      </c>
      <c r="DE89" s="7" t="str">
        <f t="shared" si="57"/>
        <v/>
      </c>
      <c r="DG89" t="str">
        <f t="shared" si="58"/>
        <v/>
      </c>
      <c r="DM89" s="7" t="str">
        <f t="shared" si="69"/>
        <v/>
      </c>
      <c r="DO89" t="str">
        <f t="shared" si="59"/>
        <v/>
      </c>
      <c r="DU89" s="7" t="str">
        <f t="shared" si="60"/>
        <v/>
      </c>
      <c r="DW89" t="str">
        <f t="shared" si="61"/>
        <v/>
      </c>
      <c r="EC89" s="7" t="str">
        <f t="shared" si="62"/>
        <v/>
      </c>
      <c r="EE89" t="str">
        <f t="shared" si="63"/>
        <v/>
      </c>
      <c r="EK89" s="7" t="str">
        <f t="shared" si="71"/>
        <v/>
      </c>
      <c r="EM89" t="str">
        <f t="shared" si="64"/>
        <v/>
      </c>
      <c r="ES89" s="27" t="str">
        <f t="shared" si="65"/>
        <v/>
      </c>
      <c r="EU89" s="27" t="str">
        <f t="shared" si="66"/>
        <v/>
      </c>
      <c r="FA89" s="7" t="str">
        <f t="shared" si="73"/>
        <v/>
      </c>
    </row>
    <row r="90" spans="5:157" ht="15.75" x14ac:dyDescent="0.25">
      <c r="E90" t="str">
        <f t="shared" si="36"/>
        <v/>
      </c>
      <c r="K90" s="7" t="str">
        <f t="shared" si="37"/>
        <v/>
      </c>
      <c r="M90" t="str">
        <f t="shared" si="38"/>
        <v/>
      </c>
      <c r="S90" s="7" t="str">
        <f t="shared" si="74"/>
        <v/>
      </c>
      <c r="U90" t="str">
        <f t="shared" si="40"/>
        <v/>
      </c>
      <c r="AA90" s="27" t="str">
        <f t="shared" si="41"/>
        <v/>
      </c>
      <c r="AC90" t="str">
        <f t="shared" si="42"/>
        <v/>
      </c>
      <c r="AI90" s="7" t="str">
        <f t="shared" si="68"/>
        <v/>
      </c>
      <c r="AK90" t="str">
        <f t="shared" si="43"/>
        <v/>
      </c>
      <c r="AQ90" s="7" t="str">
        <f t="shared" si="44"/>
        <v/>
      </c>
      <c r="AS90" t="str">
        <f t="shared" si="45"/>
        <v/>
      </c>
      <c r="AY90" s="7" t="str">
        <f t="shared" si="46"/>
        <v/>
      </c>
      <c r="BA90" t="str">
        <f t="shared" si="47"/>
        <v/>
      </c>
      <c r="BG90" s="7" t="str">
        <f t="shared" si="70"/>
        <v/>
      </c>
      <c r="BI90" t="str">
        <f t="shared" si="48"/>
        <v/>
      </c>
      <c r="BO90" s="27" t="str">
        <f t="shared" si="49"/>
        <v/>
      </c>
      <c r="BQ90" s="27" t="str">
        <f t="shared" si="50"/>
        <v/>
      </c>
      <c r="BW90" s="27" t="str">
        <f t="shared" si="72"/>
        <v/>
      </c>
      <c r="CH90" s="27" t="str">
        <f t="shared" si="52"/>
        <v/>
      </c>
      <c r="CN90" s="7" t="str">
        <f t="shared" si="53"/>
        <v/>
      </c>
      <c r="CQ90">
        <f t="shared" si="54"/>
        <v>80</v>
      </c>
      <c r="CR90" s="33" t="s">
        <v>240</v>
      </c>
      <c r="CS90" s="27">
        <v>409.14399999999995</v>
      </c>
      <c r="CT90" s="27">
        <v>311248.94400000002</v>
      </c>
      <c r="CU90" s="27">
        <v>509.16699999999997</v>
      </c>
      <c r="CV90" s="27">
        <v>318897.484</v>
      </c>
      <c r="CW90" s="7">
        <f t="shared" si="55"/>
        <v>311248.94400000002</v>
      </c>
      <c r="CY90" t="str">
        <f t="shared" si="56"/>
        <v/>
      </c>
      <c r="DE90" s="7" t="str">
        <f t="shared" si="57"/>
        <v/>
      </c>
      <c r="DG90" t="str">
        <f t="shared" si="58"/>
        <v/>
      </c>
      <c r="DM90" s="7" t="str">
        <f t="shared" si="69"/>
        <v/>
      </c>
      <c r="DO90" t="str">
        <f t="shared" si="59"/>
        <v/>
      </c>
      <c r="DU90" s="7" t="str">
        <f t="shared" si="60"/>
        <v/>
      </c>
      <c r="DW90" t="str">
        <f t="shared" si="61"/>
        <v/>
      </c>
      <c r="EC90" s="7" t="str">
        <f t="shared" si="62"/>
        <v/>
      </c>
      <c r="EE90" t="str">
        <f t="shared" si="63"/>
        <v/>
      </c>
      <c r="EK90" s="7" t="str">
        <f t="shared" si="71"/>
        <v/>
      </c>
      <c r="EM90" t="str">
        <f t="shared" si="64"/>
        <v/>
      </c>
      <c r="ES90" s="27" t="str">
        <f t="shared" si="65"/>
        <v/>
      </c>
      <c r="EU90" s="27" t="str">
        <f t="shared" si="66"/>
        <v/>
      </c>
      <c r="FA90" s="7" t="str">
        <f t="shared" si="73"/>
        <v/>
      </c>
    </row>
    <row r="91" spans="5:157" ht="15.75" x14ac:dyDescent="0.25">
      <c r="E91" t="str">
        <f t="shared" si="36"/>
        <v/>
      </c>
      <c r="K91" s="7" t="str">
        <f t="shared" si="37"/>
        <v/>
      </c>
      <c r="M91" t="str">
        <f t="shared" si="38"/>
        <v/>
      </c>
      <c r="S91" s="7" t="str">
        <f t="shared" si="74"/>
        <v/>
      </c>
      <c r="U91" t="str">
        <f t="shared" si="40"/>
        <v/>
      </c>
      <c r="AA91" s="27" t="str">
        <f t="shared" si="41"/>
        <v/>
      </c>
      <c r="AC91" t="str">
        <f t="shared" si="42"/>
        <v/>
      </c>
      <c r="AI91" s="7" t="str">
        <f t="shared" si="68"/>
        <v/>
      </c>
      <c r="AK91" t="str">
        <f t="shared" si="43"/>
        <v/>
      </c>
      <c r="AQ91" s="7" t="str">
        <f t="shared" si="44"/>
        <v/>
      </c>
      <c r="AS91" t="str">
        <f t="shared" si="45"/>
        <v/>
      </c>
      <c r="AY91" s="7" t="str">
        <f t="shared" si="46"/>
        <v/>
      </c>
      <c r="BA91" t="str">
        <f t="shared" si="47"/>
        <v/>
      </c>
      <c r="BG91" s="7" t="str">
        <f t="shared" si="70"/>
        <v/>
      </c>
      <c r="BI91" t="str">
        <f t="shared" si="48"/>
        <v/>
      </c>
      <c r="BO91" s="27" t="str">
        <f t="shared" si="49"/>
        <v/>
      </c>
      <c r="BQ91" s="27" t="str">
        <f t="shared" si="50"/>
        <v/>
      </c>
      <c r="BW91" s="27" t="str">
        <f t="shared" si="72"/>
        <v/>
      </c>
      <c r="CH91" s="27" t="str">
        <f t="shared" si="52"/>
        <v/>
      </c>
      <c r="CN91" s="7" t="str">
        <f t="shared" si="53"/>
        <v/>
      </c>
      <c r="CQ91">
        <f t="shared" si="54"/>
        <v>81</v>
      </c>
      <c r="CR91" s="33" t="s">
        <v>255</v>
      </c>
      <c r="CS91" s="27">
        <v>2730.9380000000006</v>
      </c>
      <c r="CT91" s="27">
        <v>184452.02</v>
      </c>
      <c r="CU91" s="27">
        <v>140.09399999999999</v>
      </c>
      <c r="CV91" s="27">
        <v>19037.990000000002</v>
      </c>
      <c r="CW91" s="7">
        <f t="shared" si="55"/>
        <v>184452.02</v>
      </c>
      <c r="CY91" t="str">
        <f t="shared" si="56"/>
        <v/>
      </c>
      <c r="DE91" s="7" t="str">
        <f t="shared" si="57"/>
        <v/>
      </c>
      <c r="DG91" t="str">
        <f t="shared" si="58"/>
        <v/>
      </c>
      <c r="DM91" s="7" t="str">
        <f t="shared" si="69"/>
        <v/>
      </c>
      <c r="DO91" t="str">
        <f t="shared" si="59"/>
        <v/>
      </c>
      <c r="DU91" s="7" t="str">
        <f t="shared" si="60"/>
        <v/>
      </c>
      <c r="DW91" t="str">
        <f t="shared" si="61"/>
        <v/>
      </c>
      <c r="EC91" s="7" t="str">
        <f t="shared" si="62"/>
        <v/>
      </c>
      <c r="EE91" t="str">
        <f t="shared" si="63"/>
        <v/>
      </c>
      <c r="EK91" s="7" t="str">
        <f t="shared" si="71"/>
        <v/>
      </c>
      <c r="EM91" t="str">
        <f t="shared" si="64"/>
        <v/>
      </c>
      <c r="ES91" s="27" t="str">
        <f t="shared" si="65"/>
        <v/>
      </c>
      <c r="EU91" s="27" t="str">
        <f t="shared" si="66"/>
        <v/>
      </c>
      <c r="FA91" s="7" t="str">
        <f t="shared" si="73"/>
        <v/>
      </c>
    </row>
    <row r="92" spans="5:157" ht="15.75" x14ac:dyDescent="0.25">
      <c r="E92" t="str">
        <f t="shared" si="36"/>
        <v/>
      </c>
      <c r="K92" s="7" t="str">
        <f t="shared" si="37"/>
        <v/>
      </c>
      <c r="M92" t="str">
        <f t="shared" si="38"/>
        <v/>
      </c>
      <c r="S92" s="7" t="str">
        <f t="shared" si="74"/>
        <v/>
      </c>
      <c r="U92" t="str">
        <f t="shared" si="40"/>
        <v/>
      </c>
      <c r="AA92" s="27" t="str">
        <f t="shared" si="41"/>
        <v/>
      </c>
      <c r="AC92" t="str">
        <f t="shared" si="42"/>
        <v/>
      </c>
      <c r="AI92" s="7" t="str">
        <f t="shared" si="68"/>
        <v/>
      </c>
      <c r="AK92" t="str">
        <f t="shared" si="43"/>
        <v/>
      </c>
      <c r="AQ92" s="7" t="str">
        <f t="shared" si="44"/>
        <v/>
      </c>
      <c r="AS92" t="str">
        <f t="shared" si="45"/>
        <v/>
      </c>
      <c r="AY92" s="7" t="str">
        <f t="shared" si="46"/>
        <v/>
      </c>
      <c r="BA92" t="str">
        <f t="shared" si="47"/>
        <v/>
      </c>
      <c r="BG92" s="7" t="str">
        <f t="shared" si="70"/>
        <v/>
      </c>
      <c r="BI92" t="str">
        <f t="shared" si="48"/>
        <v/>
      </c>
      <c r="BO92" s="27" t="str">
        <f t="shared" si="49"/>
        <v/>
      </c>
      <c r="BQ92" s="27" t="str">
        <f t="shared" si="50"/>
        <v/>
      </c>
      <c r="BW92" s="27" t="str">
        <f t="shared" si="72"/>
        <v/>
      </c>
      <c r="CH92" s="27" t="str">
        <f t="shared" si="52"/>
        <v/>
      </c>
      <c r="CN92" s="7" t="str">
        <f t="shared" si="53"/>
        <v/>
      </c>
      <c r="CQ92">
        <f t="shared" si="54"/>
        <v>82</v>
      </c>
      <c r="CR92" s="33" t="s">
        <v>362</v>
      </c>
      <c r="CS92" s="27">
        <v>2.6</v>
      </c>
      <c r="CT92" s="27">
        <v>1453.11</v>
      </c>
      <c r="CU92" s="27">
        <v>38.007999999999996</v>
      </c>
      <c r="CV92" s="27">
        <v>70814.59</v>
      </c>
      <c r="CW92" s="7">
        <f t="shared" si="55"/>
        <v>1453.11</v>
      </c>
      <c r="CY92" t="str">
        <f t="shared" si="56"/>
        <v/>
      </c>
      <c r="DE92" s="7" t="str">
        <f t="shared" si="57"/>
        <v/>
      </c>
      <c r="DG92" t="str">
        <f t="shared" si="58"/>
        <v/>
      </c>
      <c r="DM92" s="7" t="str">
        <f t="shared" si="69"/>
        <v/>
      </c>
      <c r="DO92" t="str">
        <f t="shared" si="59"/>
        <v/>
      </c>
      <c r="DU92" s="7" t="str">
        <f t="shared" si="60"/>
        <v/>
      </c>
      <c r="DW92" t="str">
        <f t="shared" si="61"/>
        <v/>
      </c>
      <c r="EC92" s="7" t="str">
        <f t="shared" si="62"/>
        <v/>
      </c>
      <c r="EE92" t="str">
        <f t="shared" si="63"/>
        <v/>
      </c>
      <c r="EK92" s="7" t="str">
        <f t="shared" si="71"/>
        <v/>
      </c>
      <c r="EM92" t="str">
        <f t="shared" si="64"/>
        <v/>
      </c>
      <c r="ES92" s="27" t="str">
        <f t="shared" si="65"/>
        <v/>
      </c>
      <c r="EU92" s="27" t="str">
        <f t="shared" si="66"/>
        <v/>
      </c>
      <c r="FA92" s="7" t="str">
        <f t="shared" si="73"/>
        <v/>
      </c>
    </row>
    <row r="93" spans="5:157" ht="15.75" x14ac:dyDescent="0.25">
      <c r="E93" t="str">
        <f t="shared" si="36"/>
        <v/>
      </c>
      <c r="K93" s="7" t="str">
        <f t="shared" si="37"/>
        <v/>
      </c>
      <c r="M93" t="str">
        <f t="shared" si="38"/>
        <v/>
      </c>
      <c r="S93" s="7" t="str">
        <f t="shared" si="74"/>
        <v/>
      </c>
      <c r="U93" t="str">
        <f t="shared" si="40"/>
        <v/>
      </c>
      <c r="AA93" s="27" t="str">
        <f t="shared" si="41"/>
        <v/>
      </c>
      <c r="AC93" t="str">
        <f t="shared" si="42"/>
        <v/>
      </c>
      <c r="AI93" s="7" t="str">
        <f t="shared" si="68"/>
        <v/>
      </c>
      <c r="AK93" t="str">
        <f t="shared" si="43"/>
        <v/>
      </c>
      <c r="AQ93" s="7" t="str">
        <f t="shared" si="44"/>
        <v/>
      </c>
      <c r="AS93" t="str">
        <f t="shared" si="45"/>
        <v/>
      </c>
      <c r="AY93" s="7" t="str">
        <f t="shared" si="46"/>
        <v/>
      </c>
      <c r="BA93" t="str">
        <f t="shared" si="47"/>
        <v/>
      </c>
      <c r="BG93" s="7" t="str">
        <f t="shared" si="70"/>
        <v/>
      </c>
      <c r="BI93" t="str">
        <f t="shared" si="48"/>
        <v/>
      </c>
      <c r="BO93" s="27" t="str">
        <f t="shared" si="49"/>
        <v/>
      </c>
      <c r="BQ93" s="27" t="str">
        <f t="shared" si="50"/>
        <v/>
      </c>
      <c r="BW93" s="27" t="str">
        <f t="shared" si="72"/>
        <v/>
      </c>
      <c r="CH93" s="27" t="str">
        <f t="shared" si="52"/>
        <v/>
      </c>
      <c r="CN93" s="7" t="str">
        <f t="shared" si="53"/>
        <v/>
      </c>
      <c r="CQ93">
        <f t="shared" si="54"/>
        <v>83</v>
      </c>
      <c r="CR93" s="33" t="s">
        <v>265</v>
      </c>
      <c r="CS93" s="27"/>
      <c r="CT93" s="27"/>
      <c r="CU93" s="27">
        <v>591913</v>
      </c>
      <c r="CV93" s="27">
        <v>2018503</v>
      </c>
      <c r="CW93" s="7">
        <f t="shared" si="55"/>
        <v>0</v>
      </c>
      <c r="CY93" t="str">
        <f t="shared" si="56"/>
        <v/>
      </c>
      <c r="DE93" s="7" t="str">
        <f t="shared" si="57"/>
        <v/>
      </c>
      <c r="DG93" t="str">
        <f t="shared" si="58"/>
        <v/>
      </c>
      <c r="DM93" s="7" t="str">
        <f t="shared" si="69"/>
        <v/>
      </c>
      <c r="DO93" t="str">
        <f t="shared" si="59"/>
        <v/>
      </c>
      <c r="DU93" s="7" t="str">
        <f t="shared" si="60"/>
        <v/>
      </c>
      <c r="DW93" t="str">
        <f t="shared" si="61"/>
        <v/>
      </c>
      <c r="EC93" s="7" t="str">
        <f t="shared" si="62"/>
        <v/>
      </c>
      <c r="EE93" t="str">
        <f t="shared" si="63"/>
        <v/>
      </c>
      <c r="EK93" s="7" t="str">
        <f t="shared" si="71"/>
        <v/>
      </c>
      <c r="EM93" t="str">
        <f t="shared" si="64"/>
        <v/>
      </c>
      <c r="ES93" s="27" t="str">
        <f t="shared" si="65"/>
        <v/>
      </c>
      <c r="EU93" s="27" t="str">
        <f t="shared" si="66"/>
        <v/>
      </c>
      <c r="FA93" s="7" t="str">
        <f t="shared" si="73"/>
        <v/>
      </c>
    </row>
    <row r="94" spans="5:157" ht="15.75" x14ac:dyDescent="0.25">
      <c r="E94" t="str">
        <f t="shared" si="36"/>
        <v/>
      </c>
      <c r="K94" s="7" t="str">
        <f t="shared" si="37"/>
        <v/>
      </c>
      <c r="M94" t="str">
        <f t="shared" si="38"/>
        <v/>
      </c>
      <c r="S94" s="7" t="str">
        <f t="shared" si="74"/>
        <v/>
      </c>
      <c r="U94" t="str">
        <f t="shared" si="40"/>
        <v/>
      </c>
      <c r="AA94" s="27" t="str">
        <f t="shared" si="41"/>
        <v/>
      </c>
      <c r="AC94" t="str">
        <f t="shared" si="42"/>
        <v/>
      </c>
      <c r="AI94" s="7" t="str">
        <f t="shared" si="68"/>
        <v/>
      </c>
      <c r="AK94" t="str">
        <f t="shared" si="43"/>
        <v/>
      </c>
      <c r="AQ94" s="7" t="str">
        <f t="shared" si="44"/>
        <v/>
      </c>
      <c r="AS94" t="str">
        <f t="shared" si="45"/>
        <v/>
      </c>
      <c r="AY94" s="7" t="str">
        <f t="shared" si="46"/>
        <v/>
      </c>
      <c r="BA94" t="str">
        <f t="shared" si="47"/>
        <v/>
      </c>
      <c r="BG94" s="7" t="str">
        <f t="shared" si="70"/>
        <v/>
      </c>
      <c r="BI94" t="str">
        <f t="shared" si="48"/>
        <v/>
      </c>
      <c r="BO94" s="27" t="str">
        <f t="shared" si="49"/>
        <v/>
      </c>
      <c r="BQ94" s="27" t="str">
        <f t="shared" si="50"/>
        <v/>
      </c>
      <c r="BW94" s="27" t="str">
        <f t="shared" si="72"/>
        <v/>
      </c>
      <c r="CH94" s="27" t="str">
        <f t="shared" si="52"/>
        <v/>
      </c>
      <c r="CN94" s="7" t="str">
        <f t="shared" si="53"/>
        <v/>
      </c>
      <c r="CQ94" t="str">
        <f t="shared" si="54"/>
        <v/>
      </c>
      <c r="CR94" s="26" t="s">
        <v>138</v>
      </c>
      <c r="CS94" s="27">
        <v>2737712652.9030004</v>
      </c>
      <c r="CT94" s="27">
        <v>40022513330.740982</v>
      </c>
      <c r="CU94" s="27">
        <v>3091523090.4750004</v>
      </c>
      <c r="CV94" s="27">
        <v>39214162450.674004</v>
      </c>
      <c r="CW94" s="7" t="str">
        <f>IF(OR(CR94="Indéfini",CR94="Autres",CR94="Autre",CR94="Autres demi-produits",CR94="Total général"),"",IF(CR94&lt;&gt;"",CT94,""))</f>
        <v/>
      </c>
      <c r="CY94" t="str">
        <f t="shared" si="56"/>
        <v/>
      </c>
      <c r="DE94" s="7" t="str">
        <f t="shared" si="57"/>
        <v/>
      </c>
      <c r="DG94" t="str">
        <f t="shared" si="58"/>
        <v/>
      </c>
      <c r="DM94" s="7" t="str">
        <f t="shared" si="69"/>
        <v/>
      </c>
      <c r="DO94" t="str">
        <f t="shared" si="59"/>
        <v/>
      </c>
      <c r="DU94" s="7" t="str">
        <f t="shared" si="60"/>
        <v/>
      </c>
      <c r="DW94" t="str">
        <f t="shared" si="61"/>
        <v/>
      </c>
      <c r="EC94" s="7" t="str">
        <f t="shared" si="62"/>
        <v/>
      </c>
      <c r="EE94" t="str">
        <f t="shared" si="63"/>
        <v/>
      </c>
      <c r="EK94" s="7" t="str">
        <f t="shared" si="71"/>
        <v/>
      </c>
      <c r="EM94" t="str">
        <f t="shared" si="64"/>
        <v/>
      </c>
      <c r="ES94" s="27" t="str">
        <f t="shared" si="65"/>
        <v/>
      </c>
      <c r="EU94" s="27" t="str">
        <f t="shared" si="66"/>
        <v/>
      </c>
      <c r="FA94" s="7" t="str">
        <f t="shared" si="73"/>
        <v/>
      </c>
    </row>
    <row r="95" spans="5:157" ht="15.75" x14ac:dyDescent="0.25">
      <c r="E95" t="str">
        <f t="shared" si="36"/>
        <v/>
      </c>
      <c r="K95" s="7" t="str">
        <f t="shared" si="37"/>
        <v/>
      </c>
      <c r="M95" t="str">
        <f t="shared" si="38"/>
        <v/>
      </c>
      <c r="S95" s="7" t="str">
        <f t="shared" si="74"/>
        <v/>
      </c>
      <c r="U95" t="str">
        <f t="shared" si="40"/>
        <v/>
      </c>
      <c r="AA95" s="27" t="str">
        <f t="shared" si="41"/>
        <v/>
      </c>
      <c r="AC95" t="str">
        <f t="shared" si="42"/>
        <v/>
      </c>
      <c r="AI95" s="7" t="str">
        <f t="shared" si="68"/>
        <v/>
      </c>
      <c r="AK95" t="str">
        <f t="shared" si="43"/>
        <v/>
      </c>
      <c r="AQ95" s="7" t="str">
        <f t="shared" si="44"/>
        <v/>
      </c>
      <c r="AS95" t="str">
        <f t="shared" si="45"/>
        <v/>
      </c>
      <c r="AY95" s="7" t="str">
        <f t="shared" si="46"/>
        <v/>
      </c>
      <c r="BA95" t="str">
        <f t="shared" si="47"/>
        <v/>
      </c>
      <c r="BG95" s="7" t="str">
        <f t="shared" si="70"/>
        <v/>
      </c>
      <c r="BI95" t="str">
        <f t="shared" si="48"/>
        <v/>
      </c>
      <c r="BO95" s="27" t="str">
        <f t="shared" si="49"/>
        <v/>
      </c>
      <c r="BQ95" s="27" t="str">
        <f t="shared" si="50"/>
        <v/>
      </c>
      <c r="BW95" s="27" t="str">
        <f t="shared" si="72"/>
        <v/>
      </c>
      <c r="CH95" s="27" t="str">
        <f t="shared" si="52"/>
        <v/>
      </c>
      <c r="CN95" s="7" t="str">
        <f t="shared" si="53"/>
        <v/>
      </c>
      <c r="CQ95" t="str">
        <f t="shared" si="54"/>
        <v/>
      </c>
      <c r="CW95" s="7" t="str">
        <f t="shared" ref="CW95:CW100" si="75">IF(OR(CR95="Indéfini",CR95="Autres",CR95="Autre",CR95="Autres demi-produits",CR95="Total général"),"",IF(CR95&lt;&gt;"",CT95,""))</f>
        <v/>
      </c>
      <c r="CY95" t="str">
        <f t="shared" si="56"/>
        <v/>
      </c>
      <c r="DE95" s="7" t="str">
        <f t="shared" si="57"/>
        <v/>
      </c>
      <c r="DG95" t="str">
        <f t="shared" si="58"/>
        <v/>
      </c>
      <c r="DM95" s="7" t="str">
        <f t="shared" si="69"/>
        <v/>
      </c>
      <c r="DO95" t="str">
        <f t="shared" si="59"/>
        <v/>
      </c>
      <c r="DU95" s="7" t="str">
        <f t="shared" si="60"/>
        <v/>
      </c>
      <c r="DW95" t="str">
        <f t="shared" si="61"/>
        <v/>
      </c>
      <c r="EC95" s="7" t="str">
        <f t="shared" si="62"/>
        <v/>
      </c>
      <c r="EE95" t="str">
        <f t="shared" si="63"/>
        <v/>
      </c>
      <c r="EK95" s="7" t="str">
        <f t="shared" si="71"/>
        <v/>
      </c>
      <c r="EM95" t="str">
        <f t="shared" si="64"/>
        <v/>
      </c>
      <c r="ES95" s="27" t="str">
        <f t="shared" si="65"/>
        <v/>
      </c>
      <c r="EU95" s="27" t="str">
        <f t="shared" si="66"/>
        <v/>
      </c>
      <c r="FA95" s="7" t="str">
        <f t="shared" si="73"/>
        <v/>
      </c>
    </row>
    <row r="96" spans="5:157" ht="15.75" x14ac:dyDescent="0.25">
      <c r="E96" t="str">
        <f t="shared" si="36"/>
        <v/>
      </c>
      <c r="K96" s="7" t="str">
        <f t="shared" si="37"/>
        <v/>
      </c>
      <c r="M96" t="str">
        <f t="shared" si="38"/>
        <v/>
      </c>
      <c r="S96" s="7" t="str">
        <f t="shared" si="74"/>
        <v/>
      </c>
      <c r="U96" t="str">
        <f t="shared" si="40"/>
        <v/>
      </c>
      <c r="AA96" s="27" t="str">
        <f t="shared" si="41"/>
        <v/>
      </c>
      <c r="AC96" t="str">
        <f t="shared" si="42"/>
        <v/>
      </c>
      <c r="AI96" s="7" t="str">
        <f t="shared" si="68"/>
        <v/>
      </c>
      <c r="AK96" t="str">
        <f t="shared" si="43"/>
        <v/>
      </c>
      <c r="AQ96" s="7" t="str">
        <f t="shared" si="44"/>
        <v/>
      </c>
      <c r="AS96" t="str">
        <f t="shared" si="45"/>
        <v/>
      </c>
      <c r="AY96" s="7" t="str">
        <f t="shared" si="46"/>
        <v/>
      </c>
      <c r="BA96" t="str">
        <f t="shared" si="47"/>
        <v/>
      </c>
      <c r="BG96" s="7" t="str">
        <f t="shared" si="70"/>
        <v/>
      </c>
      <c r="BI96" t="str">
        <f t="shared" si="48"/>
        <v/>
      </c>
      <c r="BO96" s="27" t="str">
        <f t="shared" si="49"/>
        <v/>
      </c>
      <c r="BQ96" s="27" t="str">
        <f t="shared" si="50"/>
        <v/>
      </c>
      <c r="BW96" s="27" t="str">
        <f t="shared" si="72"/>
        <v/>
      </c>
      <c r="CH96" s="27" t="str">
        <f t="shared" si="52"/>
        <v/>
      </c>
      <c r="CN96" s="7" t="str">
        <f t="shared" si="53"/>
        <v/>
      </c>
      <c r="CQ96" t="str">
        <f t="shared" si="54"/>
        <v/>
      </c>
      <c r="CW96" s="7" t="str">
        <f t="shared" si="75"/>
        <v/>
      </c>
      <c r="CY96" t="str">
        <f t="shared" si="56"/>
        <v/>
      </c>
      <c r="DE96" s="7" t="str">
        <f t="shared" si="57"/>
        <v/>
      </c>
      <c r="DG96" t="str">
        <f t="shared" si="58"/>
        <v/>
      </c>
      <c r="DM96" s="7" t="str">
        <f t="shared" si="69"/>
        <v/>
      </c>
      <c r="DO96" t="str">
        <f t="shared" si="59"/>
        <v/>
      </c>
      <c r="DU96" s="7" t="str">
        <f t="shared" si="60"/>
        <v/>
      </c>
      <c r="DW96" t="str">
        <f t="shared" si="61"/>
        <v/>
      </c>
      <c r="EC96" s="7" t="str">
        <f t="shared" si="62"/>
        <v/>
      </c>
      <c r="EE96" t="str">
        <f t="shared" si="63"/>
        <v/>
      </c>
      <c r="EK96" s="7" t="str">
        <f t="shared" si="71"/>
        <v/>
      </c>
      <c r="EM96" t="str">
        <f t="shared" si="64"/>
        <v/>
      </c>
      <c r="ES96" s="27" t="str">
        <f t="shared" si="65"/>
        <v/>
      </c>
      <c r="EU96" s="27" t="str">
        <f t="shared" si="66"/>
        <v/>
      </c>
      <c r="FA96" s="7" t="str">
        <f t="shared" si="73"/>
        <v/>
      </c>
    </row>
    <row r="97" spans="5:157" ht="15.75" x14ac:dyDescent="0.25">
      <c r="E97" t="str">
        <f t="shared" si="36"/>
        <v/>
      </c>
      <c r="K97" s="7" t="str">
        <f t="shared" si="37"/>
        <v/>
      </c>
      <c r="M97" t="str">
        <f t="shared" si="38"/>
        <v/>
      </c>
      <c r="S97" s="7" t="str">
        <f t="shared" si="74"/>
        <v/>
      </c>
      <c r="U97" t="str">
        <f t="shared" si="40"/>
        <v/>
      </c>
      <c r="AA97" s="27" t="str">
        <f t="shared" si="41"/>
        <v/>
      </c>
      <c r="AC97" t="str">
        <f t="shared" si="42"/>
        <v/>
      </c>
      <c r="AI97" s="7" t="str">
        <f t="shared" si="68"/>
        <v/>
      </c>
      <c r="AK97" t="str">
        <f t="shared" si="43"/>
        <v/>
      </c>
      <c r="AQ97" s="7" t="str">
        <f t="shared" si="44"/>
        <v/>
      </c>
      <c r="AS97" t="str">
        <f t="shared" si="45"/>
        <v/>
      </c>
      <c r="AY97" s="7" t="str">
        <f t="shared" si="46"/>
        <v/>
      </c>
      <c r="BA97" t="str">
        <f t="shared" si="47"/>
        <v/>
      </c>
      <c r="BG97" s="7" t="str">
        <f t="shared" si="70"/>
        <v/>
      </c>
      <c r="BI97" t="str">
        <f t="shared" si="48"/>
        <v/>
      </c>
      <c r="BO97" s="27" t="str">
        <f t="shared" si="49"/>
        <v/>
      </c>
      <c r="BQ97" s="27" t="str">
        <f t="shared" si="50"/>
        <v/>
      </c>
      <c r="BW97" s="27" t="str">
        <f t="shared" si="72"/>
        <v/>
      </c>
      <c r="CH97" s="27" t="str">
        <f t="shared" si="52"/>
        <v/>
      </c>
      <c r="CN97" s="7" t="str">
        <f t="shared" si="53"/>
        <v/>
      </c>
      <c r="CQ97" t="str">
        <f t="shared" si="54"/>
        <v/>
      </c>
      <c r="CW97" s="7" t="str">
        <f t="shared" si="75"/>
        <v/>
      </c>
      <c r="CY97" t="str">
        <f t="shared" si="56"/>
        <v/>
      </c>
      <c r="DE97" s="7" t="str">
        <f t="shared" si="57"/>
        <v/>
      </c>
      <c r="DG97" t="str">
        <f t="shared" si="58"/>
        <v/>
      </c>
      <c r="DM97" s="7" t="str">
        <f t="shared" si="69"/>
        <v/>
      </c>
      <c r="DO97" t="str">
        <f t="shared" si="59"/>
        <v/>
      </c>
      <c r="DU97" s="7" t="str">
        <f t="shared" si="60"/>
        <v/>
      </c>
      <c r="DW97" t="str">
        <f t="shared" si="61"/>
        <v/>
      </c>
      <c r="EC97" s="7" t="str">
        <f t="shared" si="62"/>
        <v/>
      </c>
      <c r="EE97" t="str">
        <f t="shared" si="63"/>
        <v/>
      </c>
      <c r="EK97" s="7" t="str">
        <f t="shared" si="71"/>
        <v/>
      </c>
      <c r="EM97" t="str">
        <f t="shared" si="64"/>
        <v/>
      </c>
      <c r="ES97" s="27" t="str">
        <f t="shared" si="65"/>
        <v/>
      </c>
      <c r="EU97" s="27" t="str">
        <f t="shared" si="66"/>
        <v/>
      </c>
      <c r="FA97" s="7" t="str">
        <f t="shared" si="73"/>
        <v/>
      </c>
    </row>
    <row r="98" spans="5:157" ht="15.75" x14ac:dyDescent="0.25">
      <c r="E98" t="str">
        <f t="shared" si="36"/>
        <v/>
      </c>
      <c r="K98" s="7" t="str">
        <f t="shared" si="37"/>
        <v/>
      </c>
      <c r="M98" t="str">
        <f t="shared" si="38"/>
        <v/>
      </c>
      <c r="S98" s="7" t="str">
        <f t="shared" si="74"/>
        <v/>
      </c>
      <c r="U98" t="str">
        <f t="shared" si="40"/>
        <v/>
      </c>
      <c r="AA98" s="27" t="str">
        <f t="shared" si="41"/>
        <v/>
      </c>
      <c r="AC98" t="str">
        <f t="shared" si="42"/>
        <v/>
      </c>
      <c r="AI98" s="7" t="str">
        <f t="shared" si="68"/>
        <v/>
      </c>
      <c r="AK98" t="str">
        <f t="shared" si="43"/>
        <v/>
      </c>
      <c r="AQ98" s="7" t="str">
        <f t="shared" si="44"/>
        <v/>
      </c>
      <c r="AS98" t="str">
        <f t="shared" si="45"/>
        <v/>
      </c>
      <c r="AY98" s="7" t="str">
        <f t="shared" si="46"/>
        <v/>
      </c>
      <c r="BA98" t="str">
        <f t="shared" si="47"/>
        <v/>
      </c>
      <c r="BG98" s="7" t="str">
        <f t="shared" si="70"/>
        <v/>
      </c>
      <c r="BI98" t="str">
        <f t="shared" si="48"/>
        <v/>
      </c>
      <c r="BO98" s="27" t="str">
        <f t="shared" si="49"/>
        <v/>
      </c>
      <c r="BQ98" s="27" t="str">
        <f t="shared" si="50"/>
        <v/>
      </c>
      <c r="BW98" s="27" t="str">
        <f t="shared" si="72"/>
        <v/>
      </c>
      <c r="CH98" s="27" t="str">
        <f t="shared" si="52"/>
        <v/>
      </c>
      <c r="CN98" s="7" t="str">
        <f t="shared" si="53"/>
        <v/>
      </c>
      <c r="CQ98" t="str">
        <f t="shared" si="54"/>
        <v/>
      </c>
      <c r="CW98" s="7" t="str">
        <f t="shared" si="75"/>
        <v/>
      </c>
      <c r="CY98" t="str">
        <f t="shared" si="56"/>
        <v/>
      </c>
      <c r="DE98" s="7" t="str">
        <f t="shared" si="57"/>
        <v/>
      </c>
      <c r="DG98" t="str">
        <f t="shared" si="58"/>
        <v/>
      </c>
      <c r="DM98" s="7" t="str">
        <f t="shared" si="69"/>
        <v/>
      </c>
      <c r="DO98" t="str">
        <f t="shared" si="59"/>
        <v/>
      </c>
      <c r="DU98" s="7" t="str">
        <f t="shared" si="60"/>
        <v/>
      </c>
      <c r="DW98" t="str">
        <f t="shared" si="61"/>
        <v/>
      </c>
      <c r="EC98" s="7" t="str">
        <f t="shared" si="62"/>
        <v/>
      </c>
      <c r="EE98" t="str">
        <f t="shared" si="63"/>
        <v/>
      </c>
      <c r="EK98" s="7" t="str">
        <f t="shared" si="71"/>
        <v/>
      </c>
      <c r="EM98" t="str">
        <f t="shared" si="64"/>
        <v/>
      </c>
      <c r="ES98" s="27" t="str">
        <f t="shared" si="65"/>
        <v/>
      </c>
      <c r="EU98" s="27" t="str">
        <f t="shared" si="66"/>
        <v/>
      </c>
      <c r="FA98" s="7" t="str">
        <f t="shared" si="73"/>
        <v/>
      </c>
    </row>
    <row r="99" spans="5:157" ht="15.75" x14ac:dyDescent="0.25">
      <c r="E99" t="str">
        <f t="shared" si="36"/>
        <v/>
      </c>
      <c r="K99" s="7" t="str">
        <f t="shared" si="37"/>
        <v/>
      </c>
      <c r="M99" t="str">
        <f t="shared" si="38"/>
        <v/>
      </c>
      <c r="S99" s="7" t="str">
        <f t="shared" si="74"/>
        <v/>
      </c>
      <c r="U99" t="str">
        <f t="shared" si="40"/>
        <v/>
      </c>
      <c r="AA99" s="27" t="str">
        <f t="shared" si="41"/>
        <v/>
      </c>
      <c r="AC99" t="str">
        <f t="shared" si="42"/>
        <v/>
      </c>
      <c r="AI99" s="7" t="str">
        <f t="shared" si="68"/>
        <v/>
      </c>
      <c r="AK99" t="str">
        <f t="shared" si="43"/>
        <v/>
      </c>
      <c r="AQ99" s="7" t="str">
        <f t="shared" si="44"/>
        <v/>
      </c>
      <c r="AS99" t="str">
        <f t="shared" si="45"/>
        <v/>
      </c>
      <c r="AY99" s="7" t="str">
        <f t="shared" si="46"/>
        <v/>
      </c>
      <c r="BA99" t="str">
        <f t="shared" si="47"/>
        <v/>
      </c>
      <c r="BG99" s="7" t="str">
        <f t="shared" si="70"/>
        <v/>
      </c>
      <c r="BI99" t="str">
        <f t="shared" si="48"/>
        <v/>
      </c>
      <c r="BO99" s="27" t="str">
        <f t="shared" si="49"/>
        <v/>
      </c>
      <c r="BQ99" s="27" t="str">
        <f t="shared" si="50"/>
        <v/>
      </c>
      <c r="BW99" s="27" t="str">
        <f t="shared" si="72"/>
        <v/>
      </c>
      <c r="CH99" s="27" t="str">
        <f t="shared" si="52"/>
        <v/>
      </c>
      <c r="CN99" s="7" t="str">
        <f t="shared" si="53"/>
        <v/>
      </c>
      <c r="CQ99" t="str">
        <f t="shared" si="54"/>
        <v/>
      </c>
      <c r="CW99" s="7" t="str">
        <f t="shared" si="75"/>
        <v/>
      </c>
      <c r="CY99" t="str">
        <f t="shared" si="56"/>
        <v/>
      </c>
      <c r="DE99" s="7" t="str">
        <f t="shared" si="57"/>
        <v/>
      </c>
      <c r="DG99" t="str">
        <f t="shared" si="58"/>
        <v/>
      </c>
      <c r="DM99" s="7" t="str">
        <f t="shared" si="69"/>
        <v/>
      </c>
      <c r="DO99" t="str">
        <f t="shared" si="59"/>
        <v/>
      </c>
      <c r="DU99" s="7" t="str">
        <f t="shared" si="60"/>
        <v/>
      </c>
      <c r="DW99" t="str">
        <f t="shared" si="61"/>
        <v/>
      </c>
      <c r="EC99" s="7" t="str">
        <f t="shared" si="62"/>
        <v/>
      </c>
      <c r="EE99" t="str">
        <f t="shared" si="63"/>
        <v/>
      </c>
      <c r="EK99" s="7" t="str">
        <f t="shared" si="71"/>
        <v/>
      </c>
      <c r="EM99" t="str">
        <f t="shared" si="64"/>
        <v/>
      </c>
      <c r="ES99" s="27" t="str">
        <f t="shared" si="65"/>
        <v/>
      </c>
      <c r="EU99" s="27" t="str">
        <f t="shared" si="66"/>
        <v/>
      </c>
      <c r="FA99" s="7" t="str">
        <f t="shared" si="73"/>
        <v/>
      </c>
    </row>
    <row r="100" spans="5:157" ht="15.75" x14ac:dyDescent="0.25">
      <c r="E100" t="str">
        <f t="shared" si="36"/>
        <v/>
      </c>
      <c r="K100" s="7" t="str">
        <f t="shared" si="37"/>
        <v/>
      </c>
      <c r="M100" t="str">
        <f t="shared" si="38"/>
        <v/>
      </c>
      <c r="S100" s="7" t="str">
        <f t="shared" si="74"/>
        <v/>
      </c>
      <c r="U100" t="str">
        <f t="shared" si="40"/>
        <v/>
      </c>
      <c r="AA100" s="27" t="str">
        <f t="shared" si="41"/>
        <v/>
      </c>
      <c r="AC100" t="str">
        <f t="shared" si="42"/>
        <v/>
      </c>
      <c r="AI100" s="7" t="str">
        <f t="shared" si="68"/>
        <v/>
      </c>
      <c r="AK100" t="str">
        <f t="shared" si="43"/>
        <v/>
      </c>
      <c r="AQ100" s="7" t="str">
        <f t="shared" si="44"/>
        <v/>
      </c>
      <c r="AS100" t="str">
        <f t="shared" si="45"/>
        <v/>
      </c>
      <c r="AY100" s="7" t="str">
        <f t="shared" si="46"/>
        <v/>
      </c>
      <c r="BA100" t="str">
        <f t="shared" si="47"/>
        <v/>
      </c>
      <c r="BG100" s="7" t="str">
        <f t="shared" si="70"/>
        <v/>
      </c>
      <c r="BI100" t="str">
        <f t="shared" si="48"/>
        <v/>
      </c>
      <c r="BO100" s="27" t="str">
        <f t="shared" si="49"/>
        <v/>
      </c>
      <c r="BQ100" s="27" t="str">
        <f t="shared" si="50"/>
        <v/>
      </c>
      <c r="BW100" s="27" t="str">
        <f t="shared" si="72"/>
        <v/>
      </c>
      <c r="CH100" s="27" t="str">
        <f t="shared" si="52"/>
        <v/>
      </c>
      <c r="CN100" s="7" t="str">
        <f t="shared" si="53"/>
        <v/>
      </c>
      <c r="CQ100" t="str">
        <f t="shared" si="54"/>
        <v/>
      </c>
      <c r="CW100" s="7" t="str">
        <f t="shared" si="75"/>
        <v/>
      </c>
      <c r="CY100" t="str">
        <f t="shared" si="56"/>
        <v/>
      </c>
      <c r="DE100" s="7" t="str">
        <f t="shared" si="57"/>
        <v/>
      </c>
      <c r="DG100" t="str">
        <f t="shared" si="58"/>
        <v/>
      </c>
      <c r="DM100" s="7" t="str">
        <f t="shared" si="69"/>
        <v/>
      </c>
      <c r="DO100" t="str">
        <f t="shared" si="59"/>
        <v/>
      </c>
      <c r="DU100" s="7" t="str">
        <f t="shared" si="60"/>
        <v/>
      </c>
      <c r="DW100" t="str">
        <f t="shared" si="61"/>
        <v/>
      </c>
      <c r="EC100" s="7" t="str">
        <f t="shared" si="62"/>
        <v/>
      </c>
      <c r="EE100" t="str">
        <f t="shared" si="63"/>
        <v/>
      </c>
      <c r="EK100" s="7" t="str">
        <f t="shared" si="71"/>
        <v/>
      </c>
      <c r="EM100" t="str">
        <f t="shared" si="64"/>
        <v/>
      </c>
      <c r="ES100" s="27" t="str">
        <f t="shared" si="65"/>
        <v/>
      </c>
      <c r="EU100" s="27" t="str">
        <f t="shared" si="66"/>
        <v/>
      </c>
      <c r="FA100" s="7" t="str">
        <f t="shared" si="73"/>
        <v/>
      </c>
    </row>
    <row r="101" spans="5:157" ht="15.75" x14ac:dyDescent="0.25">
      <c r="ES101" s="27"/>
    </row>
    <row r="102" spans="5:157" ht="15.75" x14ac:dyDescent="0.25">
      <c r="ES102" s="27"/>
    </row>
    <row r="103" spans="5:157" ht="15.75" x14ac:dyDescent="0.25">
      <c r="ES103" s="27"/>
    </row>
  </sheetData>
  <mergeCells count="2">
    <mergeCell ref="A1:B1"/>
    <mergeCell ref="C1:D1"/>
  </mergeCells>
  <pageMargins left="0.7" right="0.7" top="0.75" bottom="0.75" header="0.3" footer="0.3"/>
  <drawing r:id="rId22"/>
  <extLst>
    <ext xmlns:x14="http://schemas.microsoft.com/office/spreadsheetml/2009/9/main" uri="{A8765BA9-456A-4dab-B4F3-ACF838C121DE}">
      <x14:slicerList>
        <x14:slicer r:id="rId2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"/>
  <sheetViews>
    <sheetView workbookViewId="0">
      <selection activeCell="B17" sqref="B17"/>
    </sheetView>
  </sheetViews>
  <sheetFormatPr baseColWidth="10" defaultRowHeight="15" x14ac:dyDescent="0.25"/>
  <sheetData>
    <row r="1" spans="1:4" x14ac:dyDescent="0.25">
      <c r="A1" s="42" t="str">
        <f>VLOOKUP(OUTIL!$A$4,REF!$E$3:$H$15,4,FALSE)&amp;" 2026*"</f>
        <v>Janvier - Mars 2026*</v>
      </c>
      <c r="B1" s="42"/>
      <c r="C1" s="42" t="str">
        <f>VLOOKUP(OUTIL!$A$4,REF!$E$3:$H$15,4,FALSE)&amp;" 2025"</f>
        <v>Janvier - Mars 2025</v>
      </c>
      <c r="D1" s="42"/>
    </row>
  </sheetData>
  <mergeCells count="2">
    <mergeCell ref="A1:B1"/>
    <mergeCell ref="C1:D1"/>
  </mergeCells>
  <pageMargins left="0.7" right="0.7" top="0.75" bottom="0.75" header="0.3" footer="0.3"/>
  <drawing r:id="rId1"/>
  <extLst>
    <ext xmlns:x14="http://schemas.microsoft.com/office/spreadsheetml/2009/9/main" uri="{A8765BA9-456A-4dab-B4F3-ACF838C121DE}">
      <x14:slicerList>
        <x14:slicer r:id="rId2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80"/>
  <sheetViews>
    <sheetView showGridLines="0" zoomScale="85" zoomScaleNormal="85" workbookViewId="0">
      <selection activeCell="H9" sqref="H9"/>
    </sheetView>
  </sheetViews>
  <sheetFormatPr baseColWidth="10" defaultRowHeight="15" x14ac:dyDescent="0.25"/>
  <cols>
    <col min="1" max="1" width="82" bestFit="1" customWidth="1"/>
    <col min="2" max="2" width="17.85546875" bestFit="1" customWidth="1"/>
    <col min="3" max="3" width="19.28515625" bestFit="1" customWidth="1"/>
    <col min="4" max="4" width="18.28515625" bestFit="1" customWidth="1"/>
    <col min="5" max="5" width="19.28515625" bestFit="1" customWidth="1"/>
    <col min="6" max="6" width="15" bestFit="1" customWidth="1"/>
  </cols>
  <sheetData>
    <row r="1" spans="1:8" ht="15.75" x14ac:dyDescent="0.25">
      <c r="A1" s="13"/>
      <c r="B1" s="14"/>
      <c r="C1" s="14"/>
      <c r="D1" s="14"/>
      <c r="E1" s="14"/>
    </row>
    <row r="2" spans="1:8" x14ac:dyDescent="0.25">
      <c r="A2" s="43" t="s">
        <v>0</v>
      </c>
      <c r="B2" s="44"/>
      <c r="C2" s="44"/>
      <c r="D2" s="44"/>
      <c r="E2" s="45"/>
    </row>
    <row r="3" spans="1:8" ht="55.5" customHeight="1" x14ac:dyDescent="0.25">
      <c r="A3" s="46"/>
      <c r="B3" s="47"/>
      <c r="C3" s="47"/>
      <c r="D3" s="47"/>
      <c r="E3" s="48"/>
    </row>
    <row r="4" spans="1:8" ht="15.75" x14ac:dyDescent="0.25">
      <c r="A4" s="15"/>
      <c r="B4" s="16"/>
      <c r="C4" s="16"/>
      <c r="D4" s="16"/>
      <c r="E4" s="17"/>
    </row>
    <row r="5" spans="1:8" x14ac:dyDescent="0.25">
      <c r="A5" s="49"/>
      <c r="B5" s="51" t="str">
        <f>OUTIL!$A$1</f>
        <v>Janvier - Mars 2026*</v>
      </c>
      <c r="C5" s="52"/>
      <c r="D5" s="53" t="str">
        <f>FILTRES!$C$1</f>
        <v>Janvier - Mars 2025</v>
      </c>
      <c r="E5" s="52"/>
    </row>
    <row r="6" spans="1:8" ht="15.75" x14ac:dyDescent="0.3">
      <c r="A6" s="50"/>
      <c r="B6" s="1" t="s">
        <v>1</v>
      </c>
      <c r="C6" s="1" t="s">
        <v>2</v>
      </c>
      <c r="D6" s="1" t="s">
        <v>1</v>
      </c>
      <c r="E6" s="1" t="s">
        <v>2</v>
      </c>
    </row>
    <row r="7" spans="1:8" ht="15.75" x14ac:dyDescent="0.3">
      <c r="A7" s="50"/>
      <c r="B7" s="1" t="s">
        <v>3</v>
      </c>
      <c r="C7" s="1" t="s">
        <v>4</v>
      </c>
      <c r="D7" s="1" t="s">
        <v>3</v>
      </c>
      <c r="E7" s="1" t="s">
        <v>4</v>
      </c>
    </row>
    <row r="8" spans="1:8" x14ac:dyDescent="0.25">
      <c r="A8" s="2" t="str">
        <f>UPPER('Exportations  (adap)'!B9)</f>
        <v>ALIMENTATION, BOISSONS ET TABACS</v>
      </c>
      <c r="B8" s="3">
        <f>'Exportations  (adap)'!C9</f>
        <v>1209918</v>
      </c>
      <c r="C8" s="3">
        <f>'Exportations  (adap)'!D9</f>
        <v>25101563</v>
      </c>
      <c r="D8" s="3">
        <f>'Exportations  (adap)'!E9</f>
        <v>1307111</v>
      </c>
      <c r="E8" s="3">
        <f>'Exportations  (adap)'!F9</f>
        <v>26038432</v>
      </c>
    </row>
    <row r="9" spans="1:8" ht="16.5" x14ac:dyDescent="0.3">
      <c r="A9" s="5" t="str">
        <f>'Exportations  (adap)'!B10</f>
        <v>Fruits rouges (fraises, framboises, myrtilles....)</v>
      </c>
      <c r="B9" s="6">
        <f>'Exportations  (adap)'!C10</f>
        <v>79214</v>
      </c>
      <c r="C9" s="6">
        <f>'Exportations  (adap)'!D10</f>
        <v>5157025</v>
      </c>
      <c r="D9" s="6">
        <f>'Exportations  (adap)'!E10</f>
        <v>84301</v>
      </c>
      <c r="E9" s="6">
        <f>'Exportations  (adap)'!F10</f>
        <v>4938623</v>
      </c>
    </row>
    <row r="10" spans="1:8" ht="16.5" x14ac:dyDescent="0.3">
      <c r="A10" s="5" t="str">
        <f>'Exportations  (adap)'!B11</f>
        <v>Crustacés, mollusques et coquillages</v>
      </c>
      <c r="B10" s="6">
        <f>'Exportations  (adap)'!C11</f>
        <v>39298</v>
      </c>
      <c r="C10" s="6">
        <f>'Exportations  (adap)'!D11</f>
        <v>4313018</v>
      </c>
      <c r="D10" s="6">
        <f>'Exportations  (adap)'!E11</f>
        <v>36831</v>
      </c>
      <c r="E10" s="6">
        <f>'Exportations  (adap)'!F11</f>
        <v>3928538</v>
      </c>
      <c r="H10" s="8"/>
    </row>
    <row r="11" spans="1:8" ht="16.5" x14ac:dyDescent="0.3">
      <c r="A11" s="5" t="str">
        <f>'Exportations  (adap)'!B12</f>
        <v>Tomates fraîches</v>
      </c>
      <c r="B11" s="6">
        <f>'Exportations  (adap)'!C12</f>
        <v>222906</v>
      </c>
      <c r="C11" s="6">
        <f>'Exportations  (adap)'!D12</f>
        <v>3864515</v>
      </c>
      <c r="D11" s="6">
        <f>'Exportations  (adap)'!E12</f>
        <v>238783</v>
      </c>
      <c r="E11" s="6">
        <f>'Exportations  (adap)'!F12</f>
        <v>4162500</v>
      </c>
      <c r="H11" s="8"/>
    </row>
    <row r="12" spans="1:8" ht="16.5" x14ac:dyDescent="0.3">
      <c r="A12" s="5" t="str">
        <f>'Exportations  (adap)'!B13</f>
        <v>Agrumes</v>
      </c>
      <c r="B12" s="6">
        <f>'Exportations  (adap)'!C13</f>
        <v>305666</v>
      </c>
      <c r="C12" s="6">
        <f>'Exportations  (adap)'!D13</f>
        <v>2707984</v>
      </c>
      <c r="D12" s="6">
        <f>'Exportations  (adap)'!E13</f>
        <v>311678</v>
      </c>
      <c r="E12" s="6">
        <f>'Exportations  (adap)'!F13</f>
        <v>2893640</v>
      </c>
      <c r="H12" s="8"/>
    </row>
    <row r="13" spans="1:8" ht="16.5" x14ac:dyDescent="0.3">
      <c r="A13" s="5" t="str">
        <f>'Exportations  (adap)'!B14</f>
        <v>Légumes frais, congelés ou en saumure</v>
      </c>
      <c r="B13" s="6">
        <f>'Exportations  (adap)'!C14</f>
        <v>167000</v>
      </c>
      <c r="C13" s="6">
        <f>'Exportations  (adap)'!D14</f>
        <v>2370127</v>
      </c>
      <c r="D13" s="6">
        <f>'Exportations  (adap)'!E14</f>
        <v>176247</v>
      </c>
      <c r="E13" s="6">
        <f>'Exportations  (adap)'!F14</f>
        <v>2395872</v>
      </c>
      <c r="H13" s="8"/>
    </row>
    <row r="14" spans="1:8" ht="16.5" x14ac:dyDescent="0.3">
      <c r="A14" s="5" t="str">
        <f>'Exportations  (adap)'!B15</f>
        <v>Préparations et conserves de poissons et crustacés</v>
      </c>
      <c r="B14" s="6">
        <f>'Exportations  (adap)'!C15</f>
        <v>22188</v>
      </c>
      <c r="C14" s="6">
        <f>'Exportations  (adap)'!D15</f>
        <v>1447569</v>
      </c>
      <c r="D14" s="6">
        <f>'Exportations  (adap)'!E15</f>
        <v>21044</v>
      </c>
      <c r="E14" s="6">
        <f>'Exportations  (adap)'!F15</f>
        <v>1274716</v>
      </c>
    </row>
    <row r="15" spans="1:8" ht="16.5" x14ac:dyDescent="0.3">
      <c r="A15" s="5" t="str">
        <f>'Exportations  (adap)'!B16</f>
        <v>Fruits frais ou secs, congelés ou en saumure</v>
      </c>
      <c r="B15" s="6">
        <f>'Exportations  (adap)'!C16</f>
        <v>37870</v>
      </c>
      <c r="C15" s="6">
        <f>'Exportations  (adap)'!D16</f>
        <v>1224575</v>
      </c>
      <c r="D15" s="6">
        <f>'Exportations  (adap)'!E16</f>
        <v>71291</v>
      </c>
      <c r="E15" s="6">
        <f>'Exportations  (adap)'!F16</f>
        <v>1919887</v>
      </c>
    </row>
    <row r="16" spans="1:8" ht="16.5" x14ac:dyDescent="0.3">
      <c r="A16" s="5" t="str">
        <f>'Exportations  (adap)'!B17</f>
        <v>Sucre brut ou raffiné</v>
      </c>
      <c r="B16" s="6">
        <f>'Exportations  (adap)'!C17</f>
        <v>184100</v>
      </c>
      <c r="C16" s="6">
        <f>'Exportations  (adap)'!D17</f>
        <v>916957</v>
      </c>
      <c r="D16" s="6">
        <f>'Exportations  (adap)'!E17</f>
        <v>191692</v>
      </c>
      <c r="E16" s="6">
        <f>'Exportations  (adap)'!F17</f>
        <v>1167293</v>
      </c>
    </row>
    <row r="17" spans="1:5" ht="16.5" x14ac:dyDescent="0.3">
      <c r="A17" s="5" t="str">
        <f>'Exportations  (adap)'!B18</f>
        <v>Poissons frais, salés, séchés ou fumés</v>
      </c>
      <c r="B17" s="6">
        <f>'Exportations  (adap)'!C18</f>
        <v>23077</v>
      </c>
      <c r="C17" s="6">
        <f>'Exportations  (adap)'!D18</f>
        <v>467794</v>
      </c>
      <c r="D17" s="6">
        <f>'Exportations  (adap)'!E18</f>
        <v>39420</v>
      </c>
      <c r="E17" s="6">
        <f>'Exportations  (adap)'!F18</f>
        <v>638238</v>
      </c>
    </row>
    <row r="18" spans="1:5" ht="16.5" x14ac:dyDescent="0.3">
      <c r="A18" s="5" t="str">
        <f>'Exportations  (adap)'!B19</f>
        <v>Conserves de légumes</v>
      </c>
      <c r="B18" s="6">
        <f>'Exportations  (adap)'!C19</f>
        <v>22393</v>
      </c>
      <c r="C18" s="6">
        <f>'Exportations  (adap)'!D19</f>
        <v>434759</v>
      </c>
      <c r="D18" s="6">
        <f>'Exportations  (adap)'!E19</f>
        <v>22727</v>
      </c>
      <c r="E18" s="6">
        <f>'Exportations  (adap)'!F19</f>
        <v>499289</v>
      </c>
    </row>
    <row r="19" spans="1:5" ht="16.5" x14ac:dyDescent="0.3">
      <c r="A19" s="5" t="str">
        <f>'Exportations  (adap)'!B20</f>
        <v>Préparations alimentaires diverses</v>
      </c>
      <c r="B19" s="6">
        <f>'Exportations  (adap)'!C20</f>
        <v>4965</v>
      </c>
      <c r="C19" s="6">
        <f>'Exportations  (adap)'!D20</f>
        <v>359437</v>
      </c>
      <c r="D19" s="6">
        <f>'Exportations  (adap)'!E20</f>
        <v>3396</v>
      </c>
      <c r="E19" s="6">
        <f>'Exportations  (adap)'!F20</f>
        <v>331176</v>
      </c>
    </row>
    <row r="20" spans="1:5" ht="16.5" x14ac:dyDescent="0.3">
      <c r="A20" s="5" t="str">
        <f>'Exportations  (adap)'!B21</f>
        <v>Patisseries et préparations à base de céréales</v>
      </c>
      <c r="B20" s="6">
        <f>'Exportations  (adap)'!C21</f>
        <v>26365</v>
      </c>
      <c r="C20" s="6">
        <f>'Exportations  (adap)'!D21</f>
        <v>343405</v>
      </c>
      <c r="D20" s="6">
        <f>'Exportations  (adap)'!E21</f>
        <v>25452</v>
      </c>
      <c r="E20" s="6">
        <f>'Exportations  (adap)'!F21</f>
        <v>303523</v>
      </c>
    </row>
    <row r="21" spans="1:5" ht="16.5" x14ac:dyDescent="0.3">
      <c r="A21" s="5" t="str">
        <f>'Exportations  (adap)'!B22</f>
        <v>Tabacs</v>
      </c>
      <c r="B21" s="6">
        <f>'Exportations  (adap)'!C22</f>
        <v>506</v>
      </c>
      <c r="C21" s="6">
        <f>'Exportations  (adap)'!D22</f>
        <v>308484</v>
      </c>
      <c r="D21" s="6">
        <f>'Exportations  (adap)'!E22</f>
        <v>267</v>
      </c>
      <c r="E21" s="6">
        <f>'Exportations  (adap)'!F22</f>
        <v>296972</v>
      </c>
    </row>
    <row r="22" spans="1:5" ht="16.5" x14ac:dyDescent="0.3">
      <c r="A22" s="5" t="str">
        <f>'Exportations  (adap)'!B23</f>
        <v>Farine et poudre de poissons</v>
      </c>
      <c r="B22" s="6">
        <f>'Exportations  (adap)'!C23</f>
        <v>10024</v>
      </c>
      <c r="C22" s="6">
        <f>'Exportations  (adap)'!D23</f>
        <v>149175</v>
      </c>
      <c r="D22" s="6">
        <f>'Exportations  (adap)'!E23</f>
        <v>18135</v>
      </c>
      <c r="E22" s="6">
        <f>'Exportations  (adap)'!F23</f>
        <v>229103</v>
      </c>
    </row>
    <row r="23" spans="1:5" ht="16.5" x14ac:dyDescent="0.3">
      <c r="A23" s="5" t="str">
        <f>'Exportations  (adap)'!B24</f>
        <v>Extraits et essences de café ou de thé</v>
      </c>
      <c r="B23" s="6">
        <f>'Exportations  (adap)'!C24</f>
        <v>773</v>
      </c>
      <c r="C23" s="6">
        <f>'Exportations  (adap)'!D24</f>
        <v>114100</v>
      </c>
      <c r="D23" s="6">
        <f>'Exportations  (adap)'!E24</f>
        <v>679</v>
      </c>
      <c r="E23" s="6">
        <f>'Exportations  (adap)'!F24</f>
        <v>121135</v>
      </c>
    </row>
    <row r="24" spans="1:5" ht="16.5" x14ac:dyDescent="0.3">
      <c r="A24" s="5" t="str">
        <f>'Exportations  (adap)'!B25</f>
        <v>Eaux minérales et boissons non alcooliques</v>
      </c>
      <c r="B24" s="6">
        <f>'Exportations  (adap)'!C25</f>
        <v>13587</v>
      </c>
      <c r="C24" s="6">
        <f>'Exportations  (adap)'!D25</f>
        <v>97450</v>
      </c>
      <c r="D24" s="6">
        <f>'Exportations  (adap)'!E25</f>
        <v>11344</v>
      </c>
      <c r="E24" s="6">
        <f>'Exportations  (adap)'!F25</f>
        <v>81546</v>
      </c>
    </row>
    <row r="25" spans="1:5" ht="16.5" x14ac:dyDescent="0.3">
      <c r="A25" s="5" t="str">
        <f>'Exportations  (adap)'!B26</f>
        <v>Oeufs</v>
      </c>
      <c r="B25" s="6">
        <f>'Exportations  (adap)'!C26</f>
        <v>1598</v>
      </c>
      <c r="C25" s="6">
        <f>'Exportations  (adap)'!D26</f>
        <v>93563</v>
      </c>
      <c r="D25" s="6">
        <f>'Exportations  (adap)'!E26</f>
        <v>1184</v>
      </c>
      <c r="E25" s="6">
        <f>'Exportations  (adap)'!F26</f>
        <v>67222</v>
      </c>
    </row>
    <row r="26" spans="1:5" ht="16.5" x14ac:dyDescent="0.3">
      <c r="A26" s="5" t="str">
        <f>'Exportations  (adap)'!B27</f>
        <v>Dattes</v>
      </c>
      <c r="B26" s="6">
        <f>'Exportations  (adap)'!C27</f>
        <v>1219</v>
      </c>
      <c r="C26" s="6">
        <f>'Exportations  (adap)'!D27</f>
        <v>85486</v>
      </c>
      <c r="D26" s="6">
        <f>'Exportations  (adap)'!E27</f>
        <v>1065</v>
      </c>
      <c r="E26" s="6">
        <f>'Exportations  (adap)'!F27</f>
        <v>60601</v>
      </c>
    </row>
    <row r="27" spans="1:5" ht="16.5" x14ac:dyDescent="0.3">
      <c r="A27" s="5" t="str">
        <f>'Exportations  (adap)'!B28</f>
        <v>Jus de fruits et de légumes</v>
      </c>
      <c r="B27" s="6">
        <f>'Exportations  (adap)'!C28</f>
        <v>4773</v>
      </c>
      <c r="C27" s="6">
        <f>'Exportations  (adap)'!D28</f>
        <v>68895</v>
      </c>
      <c r="D27" s="6">
        <f>'Exportations  (adap)'!E28</f>
        <v>1927</v>
      </c>
      <c r="E27" s="6">
        <f>'Exportations  (adap)'!F28</f>
        <v>39299</v>
      </c>
    </row>
    <row r="28" spans="1:5" ht="16.5" x14ac:dyDescent="0.3">
      <c r="A28" s="5" t="str">
        <f>'Exportations  (adap)'!B29</f>
        <v>Thé</v>
      </c>
      <c r="B28" s="6">
        <f>'Exportations  (adap)'!C29</f>
        <v>218</v>
      </c>
      <c r="C28" s="6">
        <f>'Exportations  (adap)'!D29</f>
        <v>66383</v>
      </c>
      <c r="D28" s="6">
        <f>'Exportations  (adap)'!E29</f>
        <v>235</v>
      </c>
      <c r="E28" s="6">
        <f>'Exportations  (adap)'!F29</f>
        <v>63752</v>
      </c>
    </row>
    <row r="29" spans="1:5" ht="16.5" x14ac:dyDescent="0.3">
      <c r="A29" s="5" t="str">
        <f>'Exportations  (adap)'!B30</f>
        <v>Conserves de fruits et confitures</v>
      </c>
      <c r="B29" s="6">
        <f>'Exportations  (adap)'!C30</f>
        <v>3122</v>
      </c>
      <c r="C29" s="6">
        <f>'Exportations  (adap)'!D30</f>
        <v>64392</v>
      </c>
      <c r="D29" s="6">
        <f>'Exportations  (adap)'!E30</f>
        <v>2950</v>
      </c>
      <c r="E29" s="6">
        <f>'Exportations  (adap)'!F30</f>
        <v>60665</v>
      </c>
    </row>
    <row r="30" spans="1:5" ht="16.5" x14ac:dyDescent="0.3">
      <c r="A30" s="5" t="str">
        <f>'Exportations  (adap)'!B31</f>
        <v>Préparations à base de sucre</v>
      </c>
      <c r="B30" s="6">
        <f>'Exportations  (adap)'!C31</f>
        <v>8035</v>
      </c>
      <c r="C30" s="6">
        <f>'Exportations  (adap)'!D31</f>
        <v>64178</v>
      </c>
      <c r="D30" s="6">
        <f>'Exportations  (adap)'!E31</f>
        <v>11875</v>
      </c>
      <c r="E30" s="6">
        <f>'Exportations  (adap)'!F31</f>
        <v>72982</v>
      </c>
    </row>
    <row r="31" spans="1:5" ht="16.5" x14ac:dyDescent="0.3">
      <c r="A31" s="5" t="str">
        <f>'Exportations  (adap)'!B32</f>
        <v>Fromage</v>
      </c>
      <c r="B31" s="6">
        <f>'Exportations  (adap)'!C32</f>
        <v>1095</v>
      </c>
      <c r="C31" s="6">
        <f>'Exportations  (adap)'!D32</f>
        <v>49770</v>
      </c>
      <c r="D31" s="6">
        <f>'Exportations  (adap)'!E32</f>
        <v>1936</v>
      </c>
      <c r="E31" s="6">
        <f>'Exportations  (adap)'!F32</f>
        <v>97868</v>
      </c>
    </row>
    <row r="32" spans="1:5" ht="16.5" x14ac:dyDescent="0.3">
      <c r="A32" s="5" t="str">
        <f>'Exportations  (adap)'!B33</f>
        <v>Pastèques et melons</v>
      </c>
      <c r="B32" s="6">
        <f>'Exportations  (adap)'!C33</f>
        <v>3344</v>
      </c>
      <c r="C32" s="6">
        <f>'Exportations  (adap)'!D33</f>
        <v>47220</v>
      </c>
      <c r="D32" s="6">
        <f>'Exportations  (adap)'!E33</f>
        <v>4841</v>
      </c>
      <c r="E32" s="6">
        <f>'Exportations  (adap)'!F33</f>
        <v>68568</v>
      </c>
    </row>
    <row r="33" spans="1:5" ht="16.5" x14ac:dyDescent="0.3">
      <c r="A33" s="5" t="str">
        <f>'Exportations  (adap)'!B34</f>
        <v>Epices</v>
      </c>
      <c r="B33" s="6">
        <f>'Exportations  (adap)'!C34</f>
        <v>1846</v>
      </c>
      <c r="C33" s="6">
        <f>'Exportations  (adap)'!D34</f>
        <v>45360</v>
      </c>
      <c r="D33" s="6">
        <f>'Exportations  (adap)'!E34</f>
        <v>2206</v>
      </c>
      <c r="E33" s="6">
        <f>'Exportations  (adap)'!F34</f>
        <v>53898</v>
      </c>
    </row>
    <row r="34" spans="1:5" ht="16.5" x14ac:dyDescent="0.3">
      <c r="A34" s="5" t="str">
        <f>'Exportations  (adap)'!B35</f>
        <v>Café</v>
      </c>
      <c r="B34" s="6">
        <f>'Exportations  (adap)'!C35</f>
        <v>183</v>
      </c>
      <c r="C34" s="6">
        <f>'Exportations  (adap)'!D35</f>
        <v>41089</v>
      </c>
      <c r="D34" s="6">
        <f>'Exportations  (adap)'!E35</f>
        <v>120</v>
      </c>
      <c r="E34" s="6">
        <f>'Exportations  (adap)'!F35</f>
        <v>19089</v>
      </c>
    </row>
    <row r="35" spans="1:5" ht="16.5" x14ac:dyDescent="0.3">
      <c r="A35" s="5" t="str">
        <f>'Exportations  (adap)'!B36</f>
        <v>Cacao et preparations à base de cacao</v>
      </c>
      <c r="B35" s="6">
        <f>'Exportations  (adap)'!C36</f>
        <v>546</v>
      </c>
      <c r="C35" s="6">
        <f>'Exportations  (adap)'!D36</f>
        <v>35216</v>
      </c>
      <c r="D35" s="6">
        <f>'Exportations  (adap)'!E36</f>
        <v>716</v>
      </c>
      <c r="E35" s="6">
        <f>'Exportations  (adap)'!F36</f>
        <v>37904</v>
      </c>
    </row>
    <row r="36" spans="1:5" ht="16.5" x14ac:dyDescent="0.3">
      <c r="A36" s="5" t="str">
        <f>'Exportations  (adap)'!B37</f>
        <v>Farines, gruaux, semoules et agglomérés de céréales</v>
      </c>
      <c r="B36" s="6">
        <f>'Exportations  (adap)'!C37</f>
        <v>3656</v>
      </c>
      <c r="C36" s="6">
        <f>'Exportations  (adap)'!D37</f>
        <v>25917</v>
      </c>
      <c r="D36" s="6">
        <f>'Exportations  (adap)'!E37</f>
        <v>4790</v>
      </c>
      <c r="E36" s="6">
        <f>'Exportations  (adap)'!F37</f>
        <v>32865</v>
      </c>
    </row>
    <row r="37" spans="1:5" ht="16.5" x14ac:dyDescent="0.3">
      <c r="A37" s="5" t="str">
        <f>'Exportations  (adap)'!B38</f>
        <v>Bières; vins; vermouths; et autres boissons spiritueuses</v>
      </c>
      <c r="B37" s="6">
        <f>'Exportations  (adap)'!C38</f>
        <v>317</v>
      </c>
      <c r="C37" s="6">
        <f>'Exportations  (adap)'!D38</f>
        <v>23090</v>
      </c>
      <c r="D37" s="6">
        <f>'Exportations  (adap)'!E38</f>
        <v>1386</v>
      </c>
      <c r="E37" s="6">
        <f>'Exportations  (adap)'!F38</f>
        <v>48699</v>
      </c>
    </row>
    <row r="38" spans="1:5" ht="16.5" x14ac:dyDescent="0.3">
      <c r="A38" s="5" t="str">
        <f>'Exportations  (adap)'!B39</f>
        <v>Autres produits alimentaires</v>
      </c>
      <c r="B38" s="6">
        <f>'Exportations  (adap)'!C39</f>
        <v>20034</v>
      </c>
      <c r="C38" s="6">
        <f>'Exportations  (adap)'!D39</f>
        <v>114630</v>
      </c>
      <c r="D38" s="6">
        <f>'Exportations  (adap)'!E39</f>
        <v>18593</v>
      </c>
      <c r="E38" s="6">
        <f>'Exportations  (adap)'!F39</f>
        <v>132969</v>
      </c>
    </row>
    <row r="39" spans="1:5" x14ac:dyDescent="0.25">
      <c r="A39" s="2" t="str">
        <f>UPPER('Exportations  (adap)'!B40)</f>
        <v>ENERGIE ET LUBRIFIANTS</v>
      </c>
      <c r="B39" s="3">
        <f>'Exportations  (adap)'!C40</f>
        <v>135285</v>
      </c>
      <c r="C39" s="3">
        <f>'Exportations  (adap)'!D40</f>
        <v>1303141</v>
      </c>
      <c r="D39" s="3">
        <f>'Exportations  (adap)'!E40</f>
        <v>147611</v>
      </c>
      <c r="E39" s="3">
        <f>'Exportations  (adap)'!F40</f>
        <v>1436118</v>
      </c>
    </row>
    <row r="40" spans="1:5" ht="16.5" x14ac:dyDescent="0.3">
      <c r="A40" s="5" t="str">
        <f>'Exportations  (adap)'!B41</f>
        <v>Huiles de pétrole et lubrifiants</v>
      </c>
      <c r="B40" s="6">
        <f>'Exportations  (adap)'!C41</f>
        <v>130660</v>
      </c>
      <c r="C40" s="6">
        <f>'Exportations  (adap)'!D41</f>
        <v>1243546</v>
      </c>
      <c r="D40" s="6">
        <f>'Exportations  (adap)'!E41</f>
        <v>119038</v>
      </c>
      <c r="E40" s="6">
        <f>'Exportations  (adap)'!F41</f>
        <v>1183255</v>
      </c>
    </row>
    <row r="41" spans="1:5" ht="16.5" x14ac:dyDescent="0.3">
      <c r="A41" s="5" t="str">
        <f>'Exportations  (adap)'!B42</f>
        <v>Energie électrique</v>
      </c>
      <c r="B41" s="6">
        <f>'Exportations  (adap)'!C42</f>
        <v>0</v>
      </c>
      <c r="C41" s="6">
        <f>'Exportations  (adap)'!D42</f>
        <v>40138</v>
      </c>
      <c r="D41" s="6">
        <f>'Exportations  (adap)'!E42</f>
        <v>0</v>
      </c>
      <c r="E41" s="6">
        <f>'Exportations  (adap)'!F42</f>
        <v>156119</v>
      </c>
    </row>
    <row r="42" spans="1:5" ht="16.5" x14ac:dyDescent="0.3">
      <c r="A42" s="5" t="str">
        <f>'Exportations  (adap)'!B43</f>
        <v>Autres produits énergétiques</v>
      </c>
      <c r="B42" s="6">
        <f>'Exportations  (adap)'!C43</f>
        <v>4625</v>
      </c>
      <c r="C42" s="6">
        <f>'Exportations  (adap)'!D43</f>
        <v>19457</v>
      </c>
      <c r="D42" s="6">
        <f>'Exportations  (adap)'!E43</f>
        <v>28573</v>
      </c>
      <c r="E42" s="6">
        <f>'Exportations  (adap)'!F43</f>
        <v>96744</v>
      </c>
    </row>
    <row r="43" spans="1:5" x14ac:dyDescent="0.25">
      <c r="A43" s="2" t="str">
        <f>UPPER('Exportations  (adap)'!B44)</f>
        <v>PRODUITS BRUTS D'ORIGINE ANIMALE ET VEGETALE</v>
      </c>
      <c r="B43" s="3">
        <f>'Exportations  (adap)'!C44</f>
        <v>62863</v>
      </c>
      <c r="C43" s="3">
        <f>'Exportations  (adap)'!D44</f>
        <v>1745439</v>
      </c>
      <c r="D43" s="3">
        <f>'Exportations  (adap)'!E44</f>
        <v>58572</v>
      </c>
      <c r="E43" s="3">
        <f>'Exportations  (adap)'!F44</f>
        <v>1440158</v>
      </c>
    </row>
    <row r="44" spans="1:5" ht="16.5" x14ac:dyDescent="0.3">
      <c r="A44" s="5" t="str">
        <f>'Exportations  (adap)'!B45</f>
        <v>Huile d'olive brute ou raffinée</v>
      </c>
      <c r="B44" s="6">
        <f>'Exportations  (adap)'!C45</f>
        <v>17169</v>
      </c>
      <c r="C44" s="6">
        <f>'Exportations  (adap)'!D45</f>
        <v>580031</v>
      </c>
      <c r="D44" s="6">
        <f>'Exportations  (adap)'!E45</f>
        <v>2395</v>
      </c>
      <c r="E44" s="6">
        <f>'Exportations  (adap)'!F45</f>
        <v>107723</v>
      </c>
    </row>
    <row r="45" spans="1:5" ht="16.5" x14ac:dyDescent="0.3">
      <c r="A45" s="5" t="str">
        <f>'Exportations  (adap)'!B46</f>
        <v>Plantes et parties de plantes</v>
      </c>
      <c r="B45" s="6">
        <f>'Exportations  (adap)'!C46</f>
        <v>9308</v>
      </c>
      <c r="C45" s="6">
        <f>'Exportations  (adap)'!D46</f>
        <v>233904</v>
      </c>
      <c r="D45" s="6">
        <f>'Exportations  (adap)'!E46</f>
        <v>10451</v>
      </c>
      <c r="E45" s="6">
        <f>'Exportations  (adap)'!F46</f>
        <v>238572</v>
      </c>
    </row>
    <row r="46" spans="1:5" ht="16.5" x14ac:dyDescent="0.3">
      <c r="A46" s="5" t="str">
        <f>'Exportations  (adap)'!B47</f>
        <v>Sous-produits animaux non comestibles</v>
      </c>
      <c r="B46" s="6">
        <f>'Exportations  (adap)'!C47</f>
        <v>2778</v>
      </c>
      <c r="C46" s="6">
        <f>'Exportations  (adap)'!D47</f>
        <v>208987</v>
      </c>
      <c r="D46" s="6">
        <f>'Exportations  (adap)'!E47</f>
        <v>3477</v>
      </c>
      <c r="E46" s="6">
        <f>'Exportations  (adap)'!F47</f>
        <v>258071</v>
      </c>
    </row>
    <row r="47" spans="1:5" ht="16.5" x14ac:dyDescent="0.3">
      <c r="A47" s="5" t="str">
        <f>'Exportations  (adap)'!B48</f>
        <v>Graisses et huiles de poissons</v>
      </c>
      <c r="B47" s="6">
        <f>'Exportations  (adap)'!C48</f>
        <v>4634</v>
      </c>
      <c r="C47" s="6">
        <f>'Exportations  (adap)'!D48</f>
        <v>147501</v>
      </c>
      <c r="D47" s="6">
        <f>'Exportations  (adap)'!E48</f>
        <v>6611</v>
      </c>
      <c r="E47" s="6">
        <f>'Exportations  (adap)'!F48</f>
        <v>198737</v>
      </c>
    </row>
    <row r="48" spans="1:5" ht="16.5" x14ac:dyDescent="0.3">
      <c r="A48" s="5" t="str">
        <f>'Exportations  (adap)'!B49</f>
        <v>Autres huiles végétales brutes ou raffinées</v>
      </c>
      <c r="B48" s="6">
        <f>'Exportations  (adap)'!C49</f>
        <v>1405</v>
      </c>
      <c r="C48" s="6">
        <f>'Exportations  (adap)'!D49</f>
        <v>119867</v>
      </c>
      <c r="D48" s="6">
        <f>'Exportations  (adap)'!E49</f>
        <v>311</v>
      </c>
      <c r="E48" s="6">
        <f>'Exportations  (adap)'!F49</f>
        <v>89529</v>
      </c>
    </row>
    <row r="49" spans="1:6" ht="16.5" x14ac:dyDescent="0.3">
      <c r="A49" s="5" t="str">
        <f>'Exportations  (adap)'!B50</f>
        <v>Gommes; résines et autres sucs et extraits végétaux</v>
      </c>
      <c r="B49" s="6">
        <f>'Exportations  (adap)'!C50</f>
        <v>396</v>
      </c>
      <c r="C49" s="6">
        <f>'Exportations  (adap)'!D50</f>
        <v>84945</v>
      </c>
      <c r="D49" s="6">
        <f>'Exportations  (adap)'!E50</f>
        <v>422</v>
      </c>
      <c r="E49" s="6">
        <f>'Exportations  (adap)'!F50</f>
        <v>94986</v>
      </c>
    </row>
    <row r="50" spans="1:6" ht="16.5" x14ac:dyDescent="0.3">
      <c r="A50" s="5" t="str">
        <f>'Exportations  (adap)'!B51</f>
        <v>Agar-agar</v>
      </c>
      <c r="B50" s="6">
        <f>'Exportations  (adap)'!C51</f>
        <v>246</v>
      </c>
      <c r="C50" s="6">
        <f>'Exportations  (adap)'!D51</f>
        <v>74531</v>
      </c>
      <c r="D50" s="6">
        <f>'Exportations  (adap)'!E51</f>
        <v>234</v>
      </c>
      <c r="E50" s="6">
        <f>'Exportations  (adap)'!F51</f>
        <v>75071</v>
      </c>
    </row>
    <row r="51" spans="1:6" ht="16.5" x14ac:dyDescent="0.3">
      <c r="A51" s="5" t="str">
        <f>'Exportations  (adap)'!B52</f>
        <v>Plantes vivantes et produits de la floriculture</v>
      </c>
      <c r="B51" s="6">
        <f>'Exportations  (adap)'!C52</f>
        <v>3099</v>
      </c>
      <c r="C51" s="6">
        <f>'Exportations  (adap)'!D52</f>
        <v>62752</v>
      </c>
      <c r="D51" s="6">
        <f>'Exportations  (adap)'!E52</f>
        <v>3381</v>
      </c>
      <c r="E51" s="6">
        <f>'Exportations  (adap)'!F52</f>
        <v>61637</v>
      </c>
    </row>
    <row r="52" spans="1:6" ht="16.5" x14ac:dyDescent="0.3">
      <c r="A52" s="5" t="str">
        <f>'Exportations  (adap)'!B53</f>
        <v>Huile de soja brute ou raffinée</v>
      </c>
      <c r="B52" s="6">
        <f>'Exportations  (adap)'!C53</f>
        <v>3468</v>
      </c>
      <c r="C52" s="6">
        <f>'Exportations  (adap)'!D53</f>
        <v>51445</v>
      </c>
      <c r="D52" s="6">
        <f>'Exportations  (adap)'!E53</f>
        <v>3582</v>
      </c>
      <c r="E52" s="6">
        <f>'Exportations  (adap)'!F53</f>
        <v>51094</v>
      </c>
    </row>
    <row r="53" spans="1:6" ht="16.5" x14ac:dyDescent="0.3">
      <c r="A53" s="5" t="str">
        <f>'Exportations  (adap)'!B54</f>
        <v>Animaux vivants</v>
      </c>
      <c r="B53" s="6">
        <f>'Exportations  (adap)'!C54</f>
        <v>38</v>
      </c>
      <c r="C53" s="6">
        <f>'Exportations  (adap)'!D54</f>
        <v>46786</v>
      </c>
      <c r="D53" s="6">
        <f>'Exportations  (adap)'!E54</f>
        <v>30</v>
      </c>
      <c r="E53" s="6">
        <f>'Exportations  (adap)'!F54</f>
        <v>43373</v>
      </c>
    </row>
    <row r="54" spans="1:6" ht="16.5" x14ac:dyDescent="0.3">
      <c r="A54" s="5" t="str">
        <f>'Exportations  (adap)'!B55</f>
        <v>Liège brut, élaboré et mi-ouvré</v>
      </c>
      <c r="B54" s="6">
        <f>'Exportations  (adap)'!C55</f>
        <v>902</v>
      </c>
      <c r="C54" s="6">
        <f>'Exportations  (adap)'!D55</f>
        <v>23737</v>
      </c>
      <c r="D54" s="6">
        <f>'Exportations  (adap)'!E55</f>
        <v>929</v>
      </c>
      <c r="E54" s="6">
        <f>'Exportations  (adap)'!F55</f>
        <v>22746</v>
      </c>
    </row>
    <row r="55" spans="1:6" ht="16.5" x14ac:dyDescent="0.3">
      <c r="A55" s="5" t="str">
        <f>'Exportations  (adap)'!B56</f>
        <v>Graisses et huiles animales sauf de poissons</v>
      </c>
      <c r="B55" s="6">
        <f>'Exportations  (adap)'!C56</f>
        <v>1954</v>
      </c>
      <c r="C55" s="6">
        <f>'Exportations  (adap)'!D56</f>
        <v>21705</v>
      </c>
      <c r="D55" s="6">
        <f>'Exportations  (adap)'!E56</f>
        <v>1786</v>
      </c>
      <c r="E55" s="6">
        <f>'Exportations  (adap)'!F56</f>
        <v>20409</v>
      </c>
    </row>
    <row r="56" spans="1:6" ht="16.5" x14ac:dyDescent="0.3">
      <c r="A56" s="5" t="str">
        <f>'Exportations  (adap)'!B57</f>
        <v>Algues</v>
      </c>
      <c r="B56" s="6">
        <f>'Exportations  (adap)'!C57</f>
        <v>655</v>
      </c>
      <c r="C56" s="6">
        <f>'Exportations  (adap)'!D57</f>
        <v>19660</v>
      </c>
      <c r="D56" s="6">
        <f>'Exportations  (adap)'!E57</f>
        <v>1000</v>
      </c>
      <c r="E56" s="6">
        <f>'Exportations  (adap)'!F57</f>
        <v>26562</v>
      </c>
    </row>
    <row r="57" spans="1:6" ht="16.5" x14ac:dyDescent="0.3">
      <c r="A57" s="5" t="str">
        <f>'Exportations  (adap)'!B58</f>
        <v>Huile de tournesol brute ou raffinée</v>
      </c>
      <c r="B57" s="6">
        <f>'Exportations  (adap)'!C58</f>
        <v>959</v>
      </c>
      <c r="C57" s="6">
        <f>'Exportations  (adap)'!D58</f>
        <v>15823</v>
      </c>
      <c r="D57" s="6">
        <f>'Exportations  (adap)'!E58</f>
        <v>4959</v>
      </c>
      <c r="E57" s="6">
        <f>'Exportations  (adap)'!F58</f>
        <v>77833</v>
      </c>
    </row>
    <row r="58" spans="1:6" ht="16.5" x14ac:dyDescent="0.3">
      <c r="A58" s="5" t="str">
        <f>'Exportations  (adap)'!B59</f>
        <v>Vieux papiers</v>
      </c>
      <c r="B58" s="6">
        <f>'Exportations  (adap)'!C59</f>
        <v>8882</v>
      </c>
      <c r="C58" s="6">
        <f>'Exportations  (adap)'!D59</f>
        <v>11780</v>
      </c>
      <c r="D58" s="6">
        <f>'Exportations  (adap)'!E59</f>
        <v>10465</v>
      </c>
      <c r="E58" s="6">
        <f>'Exportations  (adap)'!F59</f>
        <v>15870</v>
      </c>
    </row>
    <row r="59" spans="1:6" ht="16.5" x14ac:dyDescent="0.3">
      <c r="A59" s="5" t="str">
        <f>'Exportations  (adap)'!B60</f>
        <v>Déchets de matieres textiles</v>
      </c>
      <c r="B59" s="6">
        <f>'Exportations  (adap)'!C60</f>
        <v>4144</v>
      </c>
      <c r="C59" s="6">
        <f>'Exportations  (adap)'!D60</f>
        <v>8285</v>
      </c>
      <c r="D59" s="6">
        <f>'Exportations  (adap)'!E60</f>
        <v>3112</v>
      </c>
      <c r="E59" s="6">
        <f>'Exportations  (adap)'!F60</f>
        <v>7369</v>
      </c>
    </row>
    <row r="60" spans="1:6" ht="16.5" x14ac:dyDescent="0.3">
      <c r="A60" s="5" t="str">
        <f>'Exportations  (adap)'!B61</f>
        <v>Autres produits bruts d'origine animale et végétale</v>
      </c>
      <c r="B60" s="6">
        <f>'Exportations  (adap)'!C61</f>
        <v>2826</v>
      </c>
      <c r="C60" s="6">
        <f>'Exportations  (adap)'!D61</f>
        <v>33700</v>
      </c>
      <c r="D60" s="6">
        <f>'Exportations  (adap)'!E61</f>
        <v>5427</v>
      </c>
      <c r="E60" s="6">
        <f>'Exportations  (adap)'!F61</f>
        <v>50576</v>
      </c>
    </row>
    <row r="61" spans="1:6" x14ac:dyDescent="0.25">
      <c r="A61" s="2" t="str">
        <f>UPPER('Exportations  (adap)'!B62)</f>
        <v>PRODUITS BRUTS D'ORIGINE MINERALE</v>
      </c>
      <c r="B61" s="3">
        <f>'Exportations  (adap)'!C62</f>
        <v>2723294</v>
      </c>
      <c r="C61" s="3">
        <f>'Exportations  (adap)'!D62</f>
        <v>4648141</v>
      </c>
      <c r="D61" s="3">
        <f>'Exportations  (adap)'!E62</f>
        <v>2803043</v>
      </c>
      <c r="E61" s="3">
        <f>'Exportations  (adap)'!F62</f>
        <v>3753199</v>
      </c>
    </row>
    <row r="62" spans="1:6" ht="16.5" x14ac:dyDescent="0.3">
      <c r="A62" s="5" t="str">
        <f>'Exportations  (adap)'!B63</f>
        <v>Phosphates</v>
      </c>
      <c r="B62" s="6">
        <f>'Exportations  (adap)'!C63</f>
        <v>1481496</v>
      </c>
      <c r="C62" s="6">
        <f>'Exportations  (adap)'!D63</f>
        <v>1920690</v>
      </c>
      <c r="D62" s="6">
        <f>'Exportations  (adap)'!E63</f>
        <v>1392619</v>
      </c>
      <c r="E62" s="6">
        <f>'Exportations  (adap)'!F63</f>
        <v>1995777</v>
      </c>
      <c r="F62" s="4"/>
    </row>
    <row r="63" spans="1:6" ht="16.5" x14ac:dyDescent="0.3">
      <c r="A63" s="5" t="str">
        <f>'Exportations  (adap)'!B64</f>
        <v>Minerai de cuivre</v>
      </c>
      <c r="B63" s="6">
        <f>'Exportations  (adap)'!C64</f>
        <v>46574</v>
      </c>
      <c r="C63" s="6">
        <f>'Exportations  (adap)'!D64</f>
        <v>1250696</v>
      </c>
      <c r="D63" s="6">
        <f>'Exportations  (adap)'!E64</f>
        <v>25828</v>
      </c>
      <c r="E63" s="6">
        <f>'Exportations  (adap)'!F64</f>
        <v>403020</v>
      </c>
    </row>
    <row r="64" spans="1:6" ht="16.5" x14ac:dyDescent="0.3">
      <c r="A64" s="5" t="str">
        <f>'Exportations  (adap)'!B65</f>
        <v>Ferraille, déchets, débris de cuivre,fonte, fer, acier et autres mierais</v>
      </c>
      <c r="B64" s="6">
        <f>'Exportations  (adap)'!C65</f>
        <v>12550</v>
      </c>
      <c r="C64" s="6">
        <f>'Exportations  (adap)'!D65</f>
        <v>365793</v>
      </c>
      <c r="D64" s="6">
        <f>'Exportations  (adap)'!E65</f>
        <v>15049</v>
      </c>
      <c r="E64" s="6">
        <f>'Exportations  (adap)'!F65</f>
        <v>258804</v>
      </c>
      <c r="F64" s="4"/>
    </row>
    <row r="65" spans="1:13" ht="16.5" x14ac:dyDescent="0.3">
      <c r="A65" s="5" t="str">
        <f>'Exportations  (adap)'!B66</f>
        <v>Minerai de plomb</v>
      </c>
      <c r="B65" s="6">
        <f>'Exportations  (adap)'!C66</f>
        <v>14299</v>
      </c>
      <c r="C65" s="6">
        <f>'Exportations  (adap)'!D66</f>
        <v>280830</v>
      </c>
      <c r="D65" s="6">
        <f>'Exportations  (adap)'!E66</f>
        <v>15376</v>
      </c>
      <c r="E65" s="6">
        <f>'Exportations  (adap)'!F66</f>
        <v>233435</v>
      </c>
      <c r="F65" s="4"/>
    </row>
    <row r="66" spans="1:13" ht="16.5" x14ac:dyDescent="0.3">
      <c r="A66" s="5" t="str">
        <f>'Exportations  (adap)'!B67</f>
        <v>Sulfate de baryum</v>
      </c>
      <c r="B66" s="6">
        <f>'Exportations  (adap)'!C67</f>
        <v>233999</v>
      </c>
      <c r="C66" s="6">
        <f>'Exportations  (adap)'!D67</f>
        <v>263359</v>
      </c>
      <c r="D66" s="6">
        <f>'Exportations  (adap)'!E67</f>
        <v>319606</v>
      </c>
      <c r="E66" s="6">
        <f>'Exportations  (adap)'!F67</f>
        <v>368634</v>
      </c>
    </row>
    <row r="67" spans="1:13" ht="16.5" x14ac:dyDescent="0.3">
      <c r="A67" s="5" t="str">
        <f>'Exportations  (adap)'!B68</f>
        <v>Autres minerais métallifères et déchets métalliques</v>
      </c>
      <c r="B67" s="6">
        <f>'Exportations  (adap)'!C68</f>
        <v>16183</v>
      </c>
      <c r="C67" s="6">
        <f>'Exportations  (adap)'!D68</f>
        <v>133974</v>
      </c>
      <c r="D67" s="6">
        <f>'Exportations  (adap)'!E68</f>
        <v>11324</v>
      </c>
      <c r="E67" s="6">
        <f>'Exportations  (adap)'!F68</f>
        <v>90198</v>
      </c>
    </row>
    <row r="68" spans="1:13" ht="16.5" x14ac:dyDescent="0.3">
      <c r="A68" s="5" t="str">
        <f>'Exportations  (adap)'!B69</f>
        <v>Fluorine spath fluor</v>
      </c>
      <c r="B68" s="6">
        <f>'Exportations  (adap)'!C69</f>
        <v>293717</v>
      </c>
      <c r="C68" s="6">
        <f>'Exportations  (adap)'!D69</f>
        <v>97626</v>
      </c>
      <c r="D68" s="6">
        <f>'Exportations  (adap)'!E69</f>
        <v>271451</v>
      </c>
      <c r="E68" s="6">
        <f>'Exportations  (adap)'!F69</f>
        <v>79910</v>
      </c>
    </row>
    <row r="69" spans="1:13" ht="16.5" x14ac:dyDescent="0.3">
      <c r="A69" s="5" t="str">
        <f>'Exportations  (adap)'!B70</f>
        <v>Marbres; granit; gypse et autres pierres</v>
      </c>
      <c r="B69" s="6">
        <f>'Exportations  (adap)'!C70</f>
        <v>337210</v>
      </c>
      <c r="C69" s="6">
        <f>'Exportations  (adap)'!D70</f>
        <v>89558</v>
      </c>
      <c r="D69" s="6">
        <f>'Exportations  (adap)'!E70</f>
        <v>506615</v>
      </c>
      <c r="E69" s="6">
        <f>'Exportations  (adap)'!F70</f>
        <v>110581</v>
      </c>
    </row>
    <row r="70" spans="1:13" ht="16.5" x14ac:dyDescent="0.3">
      <c r="A70" s="5" t="str">
        <f>'Exportations  (adap)'!B71</f>
        <v>Minerai de zinc</v>
      </c>
      <c r="B70" s="6">
        <f>'Exportations  (adap)'!C71</f>
        <v>11390</v>
      </c>
      <c r="C70" s="6">
        <f>'Exportations  (adap)'!D71</f>
        <v>70444</v>
      </c>
      <c r="D70" s="6">
        <f>'Exportations  (adap)'!E71</f>
        <v>17059</v>
      </c>
      <c r="E70" s="6">
        <f>'Exportations  (adap)'!F71</f>
        <v>96803</v>
      </c>
    </row>
    <row r="71" spans="1:13" ht="16.5" x14ac:dyDescent="0.3">
      <c r="A71" s="5" t="str">
        <f>'Exportations  (adap)'!B72</f>
        <v>Minerai de fer</v>
      </c>
      <c r="B71" s="6">
        <f>'Exportations  (adap)'!C72</f>
        <v>88825</v>
      </c>
      <c r="C71" s="6">
        <f>'Exportations  (adap)'!D72</f>
        <v>53052</v>
      </c>
      <c r="D71" s="6">
        <f>'Exportations  (adap)'!E72</f>
        <v>10937</v>
      </c>
      <c r="E71" s="6">
        <f>'Exportations  (adap)'!F72</f>
        <v>6109</v>
      </c>
    </row>
    <row r="72" spans="1:13" ht="16.5" x14ac:dyDescent="0.3">
      <c r="A72" s="5" t="str">
        <f>'Exportations  (adap)'!B73</f>
        <v>Fibres textiles synthétiques</v>
      </c>
      <c r="B72" s="6">
        <f>'Exportations  (adap)'!C73</f>
        <v>2663</v>
      </c>
      <c r="C72" s="6">
        <f>'Exportations  (adap)'!D73</f>
        <v>38789</v>
      </c>
      <c r="D72" s="6">
        <f>'Exportations  (adap)'!E73</f>
        <v>2349</v>
      </c>
      <c r="E72" s="6">
        <f>'Exportations  (adap)'!F73</f>
        <v>25778</v>
      </c>
    </row>
    <row r="73" spans="1:13" ht="16.5" x14ac:dyDescent="0.3">
      <c r="A73" s="5" t="str">
        <f>'Exportations  (adap)'!B74</f>
        <v>Autres produits bruts d'origine minérale</v>
      </c>
      <c r="B73" s="6">
        <f>'Exportations  (adap)'!C74</f>
        <v>184388</v>
      </c>
      <c r="C73" s="6">
        <f>'Exportations  (adap)'!D74</f>
        <v>83330</v>
      </c>
      <c r="D73" s="6">
        <f>'Exportations  (adap)'!E74</f>
        <v>214830</v>
      </c>
      <c r="E73" s="6">
        <f>'Exportations  (adap)'!F74</f>
        <v>84150</v>
      </c>
    </row>
    <row r="74" spans="1:13" x14ac:dyDescent="0.25">
      <c r="A74" s="2" t="str">
        <f>UPPER('Exportations  (adap)'!B75)</f>
        <v>DEMI PRODUITS</v>
      </c>
      <c r="B74" s="3">
        <f>'Exportations  (adap)'!C75</f>
        <v>3579260</v>
      </c>
      <c r="C74" s="3">
        <f>'Exportations  (adap)'!D75</f>
        <v>23651641</v>
      </c>
      <c r="D74" s="3">
        <f>'Exportations  (adap)'!E75</f>
        <v>3651435</v>
      </c>
      <c r="E74" s="3">
        <f>'Exportations  (adap)'!F75</f>
        <v>25190954</v>
      </c>
      <c r="J74" s="4"/>
      <c r="K74" s="4"/>
      <c r="L74" s="4"/>
      <c r="M74" s="4"/>
    </row>
    <row r="75" spans="1:13" ht="16.5" x14ac:dyDescent="0.3">
      <c r="A75" s="5" t="str">
        <f>'Exportations  (adap)'!B76</f>
        <v>Engrais naturels et chimiques</v>
      </c>
      <c r="B75" s="6">
        <f>'Exportations  (adap)'!C76</f>
        <v>2818347</v>
      </c>
      <c r="C75" s="6">
        <f>'Exportations  (adap)'!D76</f>
        <v>13422998</v>
      </c>
      <c r="D75" s="6">
        <f>'Exportations  (adap)'!E76</f>
        <v>2716763</v>
      </c>
      <c r="E75" s="6">
        <f>'Exportations  (adap)'!F76</f>
        <v>15084205</v>
      </c>
      <c r="F75" s="4"/>
      <c r="J75" s="4"/>
      <c r="K75" s="4"/>
      <c r="L75" s="4"/>
      <c r="M75" s="4"/>
    </row>
    <row r="76" spans="1:13" ht="16.5" x14ac:dyDescent="0.3">
      <c r="A76" s="5" t="str">
        <f>'Exportations  (adap)'!B77</f>
        <v>Acide phosphorique</v>
      </c>
      <c r="B76" s="6">
        <f>'Exportations  (adap)'!C77</f>
        <v>496758</v>
      </c>
      <c r="C76" s="6">
        <f>'Exportations  (adap)'!D77</f>
        <v>3713628</v>
      </c>
      <c r="D76" s="6">
        <f>'Exportations  (adap)'!E77</f>
        <v>481319</v>
      </c>
      <c r="E76" s="6">
        <f>'Exportations  (adap)'!F77</f>
        <v>3490359</v>
      </c>
      <c r="J76" s="4"/>
      <c r="K76" s="4"/>
      <c r="L76" s="4"/>
      <c r="M76" s="4"/>
    </row>
    <row r="77" spans="1:13" ht="16.5" x14ac:dyDescent="0.3">
      <c r="A77" s="5" t="str">
        <f>'Exportations  (adap)'!B78</f>
        <v>Argent brut et ouvrages mi-ouvrés en argent</v>
      </c>
      <c r="B77" s="6">
        <f>'Exportations  (adap)'!C78</f>
        <v>66</v>
      </c>
      <c r="C77" s="6">
        <f>'Exportations  (adap)'!D78</f>
        <v>1359404</v>
      </c>
      <c r="D77" s="6">
        <f>'Exportations  (adap)'!E78</f>
        <v>59</v>
      </c>
      <c r="E77" s="6">
        <f>'Exportations  (adap)'!F78</f>
        <v>514291</v>
      </c>
      <c r="G77" s="4"/>
      <c r="H77" s="4"/>
      <c r="I77" s="4"/>
      <c r="J77" s="4"/>
      <c r="K77" s="4"/>
      <c r="L77" s="4"/>
      <c r="M77" s="4"/>
    </row>
    <row r="78" spans="1:13" ht="16.5" x14ac:dyDescent="0.3">
      <c r="A78" s="5" t="str">
        <f>'Exportations  (adap)'!B79</f>
        <v>Composants électroniques</v>
      </c>
      <c r="B78" s="6">
        <f>'Exportations  (adap)'!C79</f>
        <v>337</v>
      </c>
      <c r="C78" s="6">
        <f>'Exportations  (adap)'!D79</f>
        <v>1053703</v>
      </c>
      <c r="D78" s="6">
        <f>'Exportations  (adap)'!E79</f>
        <v>307</v>
      </c>
      <c r="E78" s="6">
        <f>'Exportations  (adap)'!F79</f>
        <v>1166739</v>
      </c>
      <c r="J78" s="4"/>
      <c r="K78" s="4"/>
      <c r="L78" s="4"/>
      <c r="M78" s="4"/>
    </row>
    <row r="79" spans="1:13" ht="16.5" x14ac:dyDescent="0.3">
      <c r="A79" s="5" t="str">
        <f>'Exportations  (adap)'!B80</f>
        <v>Cuivre et alliages de cuivre</v>
      </c>
      <c r="B79" s="6">
        <f>'Exportations  (adap)'!C80</f>
        <v>5169</v>
      </c>
      <c r="C79" s="6">
        <f>'Exportations  (adap)'!D80</f>
        <v>500423</v>
      </c>
      <c r="D79" s="6">
        <f>'Exportations  (adap)'!E80</f>
        <v>4180</v>
      </c>
      <c r="E79" s="6">
        <f>'Exportations  (adap)'!F80</f>
        <v>332574</v>
      </c>
      <c r="G79" s="4"/>
      <c r="H79" s="4"/>
      <c r="I79" s="4"/>
      <c r="J79" s="4"/>
      <c r="K79" s="4"/>
      <c r="L79" s="4"/>
      <c r="M79" s="4"/>
    </row>
    <row r="80" spans="1:13" ht="16.5" x14ac:dyDescent="0.3">
      <c r="A80" s="5" t="str">
        <f>'Exportations  (adap)'!B81</f>
        <v>Autres métaux communs et ouvrages en ces matières</v>
      </c>
      <c r="B80" s="6">
        <f>'Exportations  (adap)'!C81</f>
        <v>574</v>
      </c>
      <c r="C80" s="6">
        <f>'Exportations  (adap)'!D81</f>
        <v>332656</v>
      </c>
      <c r="D80" s="6">
        <f>'Exportations  (adap)'!E81</f>
        <v>417</v>
      </c>
      <c r="E80" s="6">
        <f>'Exportations  (adap)'!F81</f>
        <v>304907</v>
      </c>
      <c r="J80" s="4"/>
      <c r="K80" s="4"/>
      <c r="L80" s="4"/>
      <c r="M80" s="4"/>
    </row>
    <row r="81" spans="1:13" ht="16.5" x14ac:dyDescent="0.3">
      <c r="A81" s="5" t="str">
        <f>'Exportations  (adap)'!B82</f>
        <v>Fils et câbles électriques</v>
      </c>
      <c r="B81" s="6">
        <f>'Exportations  (adap)'!C82</f>
        <v>3601</v>
      </c>
      <c r="C81" s="6">
        <f>'Exportations  (adap)'!D82</f>
        <v>332350</v>
      </c>
      <c r="D81" s="6">
        <f>'Exportations  (adap)'!E82</f>
        <v>7950</v>
      </c>
      <c r="E81" s="6">
        <f>'Exportations  (adap)'!F82</f>
        <v>1197910</v>
      </c>
      <c r="J81" s="4"/>
      <c r="K81" s="4"/>
      <c r="L81" s="4"/>
      <c r="M81" s="4"/>
    </row>
    <row r="82" spans="1:13" ht="16.5" x14ac:dyDescent="0.3">
      <c r="A82" s="5" t="str">
        <f>'Exportations  (adap)'!B83</f>
        <v>Tubes; tuyaux et leurs accessoires, en matière plastique</v>
      </c>
      <c r="B82" s="6">
        <f>'Exportations  (adap)'!C83</f>
        <v>2646</v>
      </c>
      <c r="C82" s="6">
        <f>'Exportations  (adap)'!D83</f>
        <v>310173</v>
      </c>
      <c r="D82" s="6">
        <f>'Exportations  (adap)'!E83</f>
        <v>1760</v>
      </c>
      <c r="E82" s="6">
        <f>'Exportations  (adap)'!F83</f>
        <v>262863</v>
      </c>
      <c r="G82" s="4"/>
      <c r="H82" s="4"/>
      <c r="I82" s="4"/>
      <c r="J82" s="4"/>
      <c r="K82" s="4"/>
      <c r="L82" s="4"/>
      <c r="M82" s="4"/>
    </row>
    <row r="83" spans="1:13" ht="16.5" x14ac:dyDescent="0.3">
      <c r="A83" s="5" t="str">
        <f>'Exportations  (adap)'!B84</f>
        <v>Isolateurs et pièces isolantes</v>
      </c>
      <c r="B83" s="6">
        <f>'Exportations  (adap)'!C84</f>
        <v>1595</v>
      </c>
      <c r="C83" s="6">
        <f>'Exportations  (adap)'!D84</f>
        <v>283975</v>
      </c>
      <c r="D83" s="6">
        <f>'Exportations  (adap)'!E84</f>
        <v>1545</v>
      </c>
      <c r="E83" s="6">
        <f>'Exportations  (adap)'!F84</f>
        <v>242996</v>
      </c>
      <c r="G83" s="4"/>
      <c r="H83" s="4"/>
      <c r="I83" s="4"/>
      <c r="J83" s="4"/>
      <c r="K83" s="4"/>
      <c r="L83" s="4"/>
      <c r="M83" s="4"/>
    </row>
    <row r="84" spans="1:13" ht="16.5" x14ac:dyDescent="0.3">
      <c r="A84" s="5" t="str">
        <f>'Exportations  (adap)'!B85</f>
        <v>Papiers et cartons; ouvrages divers en papiers et cartons</v>
      </c>
      <c r="B84" s="6">
        <f>'Exportations  (adap)'!C85</f>
        <v>14579</v>
      </c>
      <c r="C84" s="6">
        <f>'Exportations  (adap)'!D85</f>
        <v>256789</v>
      </c>
      <c r="D84" s="6">
        <f>'Exportations  (adap)'!E85</f>
        <v>15754</v>
      </c>
      <c r="E84" s="6">
        <f>'Exportations  (adap)'!F85</f>
        <v>237826</v>
      </c>
      <c r="J84" s="4"/>
      <c r="K84" s="4"/>
      <c r="L84" s="4"/>
      <c r="M84" s="4"/>
    </row>
    <row r="85" spans="1:13" ht="16.5" x14ac:dyDescent="0.3">
      <c r="A85" s="5" t="str">
        <f>'Exportations  (adap)'!B86</f>
        <v>Produits chimiques</v>
      </c>
      <c r="B85" s="6">
        <f>'Exportations  (adap)'!C86</f>
        <v>9406</v>
      </c>
      <c r="C85" s="6">
        <f>'Exportations  (adap)'!D86</f>
        <v>254235</v>
      </c>
      <c r="D85" s="6">
        <f>'Exportations  (adap)'!E86</f>
        <v>9265</v>
      </c>
      <c r="E85" s="6">
        <f>'Exportations  (adap)'!F86</f>
        <v>168549</v>
      </c>
      <c r="J85" s="4"/>
      <c r="K85" s="4"/>
      <c r="L85" s="4"/>
      <c r="M85" s="4"/>
    </row>
    <row r="86" spans="1:13" ht="16.5" x14ac:dyDescent="0.3">
      <c r="A86" s="5" t="str">
        <f>'Exportations  (adap)'!B87</f>
        <v>Matières plastiques et ouvrages divers en plastique</v>
      </c>
      <c r="B86" s="6">
        <f>'Exportations  (adap)'!C87</f>
        <v>11774</v>
      </c>
      <c r="C86" s="6">
        <f>'Exportations  (adap)'!D87</f>
        <v>208976</v>
      </c>
      <c r="D86" s="6">
        <f>'Exportations  (adap)'!E87</f>
        <v>8997</v>
      </c>
      <c r="E86" s="6">
        <f>'Exportations  (adap)'!F87</f>
        <v>181826</v>
      </c>
      <c r="J86" s="4"/>
      <c r="K86" s="4"/>
      <c r="L86" s="4"/>
      <c r="M86" s="4"/>
    </row>
    <row r="87" spans="1:13" ht="16.5" x14ac:dyDescent="0.3">
      <c r="A87" s="5" t="str">
        <f>'Exportations  (adap)'!B88</f>
        <v>Aluminium brut, déchets et poudres d'aluminium</v>
      </c>
      <c r="B87" s="6">
        <f>'Exportations  (adap)'!C88</f>
        <v>7165</v>
      </c>
      <c r="C87" s="6">
        <f>'Exportations  (adap)'!D88</f>
        <v>167773</v>
      </c>
      <c r="D87" s="6">
        <f>'Exportations  (adap)'!E88</f>
        <v>5550</v>
      </c>
      <c r="E87" s="6">
        <f>'Exportations  (adap)'!F88</f>
        <v>121896</v>
      </c>
      <c r="J87" s="4"/>
      <c r="K87" s="4"/>
      <c r="L87" s="4"/>
      <c r="M87" s="4"/>
    </row>
    <row r="88" spans="1:13" ht="16.5" x14ac:dyDescent="0.3">
      <c r="A88" s="5" t="str">
        <f>'Exportations  (adap)'!B89</f>
        <v>Ouvrages en pierres, platre, ciment, ou en matières similaires</v>
      </c>
      <c r="B88" s="6">
        <f>'Exportations  (adap)'!C89</f>
        <v>12269</v>
      </c>
      <c r="C88" s="6">
        <f>'Exportations  (adap)'!D89</f>
        <v>160476</v>
      </c>
      <c r="D88" s="6">
        <f>'Exportations  (adap)'!E89</f>
        <v>10554</v>
      </c>
      <c r="E88" s="6">
        <f>'Exportations  (adap)'!F89</f>
        <v>143927</v>
      </c>
      <c r="G88" s="4"/>
      <c r="H88" s="4"/>
      <c r="I88" s="4"/>
      <c r="J88" s="4"/>
      <c r="K88" s="4"/>
      <c r="L88" s="4"/>
      <c r="M88" s="4"/>
    </row>
    <row r="89" spans="1:13" ht="16.5" x14ac:dyDescent="0.3">
      <c r="A89" s="5" t="str">
        <f>'Exportations  (adap)'!B90</f>
        <v>Parties de chaussures</v>
      </c>
      <c r="B89" s="6">
        <f>'Exportations  (adap)'!C90</f>
        <v>676</v>
      </c>
      <c r="C89" s="6">
        <f>'Exportations  (adap)'!D90</f>
        <v>149169</v>
      </c>
      <c r="D89" s="6">
        <f>'Exportations  (adap)'!E90</f>
        <v>841</v>
      </c>
      <c r="E89" s="6">
        <f>'Exportations  (adap)'!F90</f>
        <v>182403</v>
      </c>
      <c r="J89" s="4"/>
      <c r="K89" s="4"/>
      <c r="L89" s="4"/>
      <c r="M89" s="4"/>
    </row>
    <row r="90" spans="1:13" ht="16.5" x14ac:dyDescent="0.3">
      <c r="A90" s="5" t="str">
        <f>'Exportations  (adap)'!B91</f>
        <v>Verre et ouvrages en verre</v>
      </c>
      <c r="B90" s="6">
        <f>'Exportations  (adap)'!C91</f>
        <v>16128</v>
      </c>
      <c r="C90" s="6">
        <f>'Exportations  (adap)'!D91</f>
        <v>108338</v>
      </c>
      <c r="D90" s="6">
        <f>'Exportations  (adap)'!E91</f>
        <v>14506</v>
      </c>
      <c r="E90" s="6">
        <f>'Exportations  (adap)'!F91</f>
        <v>88800</v>
      </c>
      <c r="J90" s="4"/>
      <c r="K90" s="4"/>
      <c r="L90" s="4"/>
      <c r="M90" s="4"/>
    </row>
    <row r="91" spans="1:13" ht="16.5" x14ac:dyDescent="0.3">
      <c r="A91" s="5" t="str">
        <f>'Exportations  (adap)'!B92</f>
        <v>Produits céramiques</v>
      </c>
      <c r="B91" s="6">
        <f>'Exportations  (adap)'!C92</f>
        <v>4108</v>
      </c>
      <c r="C91" s="6">
        <f>'Exportations  (adap)'!D92</f>
        <v>93987</v>
      </c>
      <c r="D91" s="6">
        <f>'Exportations  (adap)'!E92</f>
        <v>6580</v>
      </c>
      <c r="E91" s="6">
        <f>'Exportations  (adap)'!F92</f>
        <v>114821</v>
      </c>
      <c r="J91" s="4"/>
      <c r="K91" s="4"/>
      <c r="L91" s="4"/>
      <c r="M91" s="4"/>
    </row>
    <row r="92" spans="1:13" ht="16.5" x14ac:dyDescent="0.3">
      <c r="A92" s="5" t="str">
        <f>'Exportations  (adap)'!B93</f>
        <v>Huiles essentielles, parfums et aromatisants</v>
      </c>
      <c r="B92" s="6">
        <f>'Exportations  (adap)'!C93</f>
        <v>175</v>
      </c>
      <c r="C92" s="6">
        <f>'Exportations  (adap)'!D93</f>
        <v>86817</v>
      </c>
      <c r="D92" s="6">
        <f>'Exportations  (adap)'!E93</f>
        <v>284</v>
      </c>
      <c r="E92" s="6">
        <f>'Exportations  (adap)'!F93</f>
        <v>98470</v>
      </c>
      <c r="G92" s="4"/>
      <c r="H92" s="4"/>
      <c r="I92" s="4"/>
      <c r="J92" s="4"/>
      <c r="K92" s="4"/>
      <c r="L92" s="4"/>
      <c r="M92" s="4"/>
    </row>
    <row r="93" spans="1:13" ht="16.5" x14ac:dyDescent="0.3">
      <c r="A93" s="5" t="str">
        <f>'Exportations  (adap)'!B94</f>
        <v>Fils, barres et profilés en aluminium</v>
      </c>
      <c r="B93" s="6">
        <f>'Exportations  (adap)'!C94</f>
        <v>1639</v>
      </c>
      <c r="C93" s="6">
        <f>'Exportations  (adap)'!D94</f>
        <v>78776</v>
      </c>
      <c r="D93" s="6">
        <f>'Exportations  (adap)'!E94</f>
        <v>1983</v>
      </c>
      <c r="E93" s="6">
        <f>'Exportations  (adap)'!F94</f>
        <v>99758</v>
      </c>
      <c r="J93" s="4"/>
      <c r="K93" s="4"/>
      <c r="L93" s="4"/>
      <c r="M93" s="4"/>
    </row>
    <row r="94" spans="1:13" ht="16.5" x14ac:dyDescent="0.3">
      <c r="A94" s="5" t="str">
        <f>'Exportations  (adap)'!B95</f>
        <v>Tubes, tuyaux et autres ouvrages en aluminium</v>
      </c>
      <c r="B94" s="6">
        <f>'Exportations  (adap)'!C95</f>
        <v>590</v>
      </c>
      <c r="C94" s="6">
        <f>'Exportations  (adap)'!D95</f>
        <v>74591</v>
      </c>
      <c r="D94" s="6">
        <f>'Exportations  (adap)'!E95</f>
        <v>671</v>
      </c>
      <c r="E94" s="6">
        <f>'Exportations  (adap)'!F95</f>
        <v>37025</v>
      </c>
      <c r="G94" s="4"/>
      <c r="H94" s="4"/>
      <c r="I94" s="4"/>
      <c r="J94" s="4"/>
      <c r="K94" s="4"/>
      <c r="L94" s="4"/>
      <c r="M94" s="4"/>
    </row>
    <row r="95" spans="1:13" ht="16.5" x14ac:dyDescent="0.3">
      <c r="A95" s="5" t="str">
        <f>'Exportations  (adap)'!B96</f>
        <v>Quincaillerie sauf de ménage</v>
      </c>
      <c r="B95" s="6">
        <f>'Exportations  (adap)'!C96</f>
        <v>245</v>
      </c>
      <c r="C95" s="6">
        <f>'Exportations  (adap)'!D96</f>
        <v>74483</v>
      </c>
      <c r="D95" s="6">
        <f>'Exportations  (adap)'!E96</f>
        <v>228</v>
      </c>
      <c r="E95" s="6">
        <f>'Exportations  (adap)'!F96</f>
        <v>73056</v>
      </c>
      <c r="G95" s="4"/>
      <c r="H95" s="4"/>
      <c r="I95" s="4"/>
      <c r="J95" s="4"/>
      <c r="K95" s="4"/>
      <c r="L95" s="4"/>
      <c r="M95" s="4"/>
    </row>
    <row r="96" spans="1:13" ht="16.5" x14ac:dyDescent="0.3">
      <c r="A96" s="5" t="str">
        <f>'Exportations  (adap)'!B97</f>
        <v>Bois préparés et ouvrages en bois</v>
      </c>
      <c r="B96" s="6">
        <f>'Exportations  (adap)'!C97</f>
        <v>5314</v>
      </c>
      <c r="C96" s="6">
        <f>'Exportations  (adap)'!D97</f>
        <v>67601</v>
      </c>
      <c r="D96" s="6">
        <f>'Exportations  (adap)'!E97</f>
        <v>6634</v>
      </c>
      <c r="E96" s="6">
        <f>'Exportations  (adap)'!F97</f>
        <v>89163</v>
      </c>
      <c r="J96" s="4"/>
      <c r="K96" s="4"/>
      <c r="L96" s="4"/>
      <c r="M96" s="4"/>
    </row>
    <row r="97" spans="1:13" ht="16.5" x14ac:dyDescent="0.3">
      <c r="A97" s="5" t="str">
        <f>'Exportations  (adap)'!B98</f>
        <v>Ciments, chaux et plâtre</v>
      </c>
      <c r="B97" s="6">
        <f>'Exportations  (adap)'!C98</f>
        <v>151506</v>
      </c>
      <c r="C97" s="6">
        <f>'Exportations  (adap)'!D98</f>
        <v>62287</v>
      </c>
      <c r="D97" s="6">
        <f>'Exportations  (adap)'!E98</f>
        <v>326414</v>
      </c>
      <c r="E97" s="6">
        <f>'Exportations  (adap)'!F98</f>
        <v>129657</v>
      </c>
      <c r="G97" s="4"/>
      <c r="H97" s="4"/>
      <c r="I97" s="4"/>
      <c r="J97" s="4"/>
      <c r="K97" s="4"/>
      <c r="L97" s="4"/>
      <c r="M97" s="4"/>
    </row>
    <row r="98" spans="1:13" ht="16.5" x14ac:dyDescent="0.3">
      <c r="A98" s="5" t="str">
        <f>'Exportations  (adap)'!B99</f>
        <v>Caoutchouc et ouvrages en caoutchouc</v>
      </c>
      <c r="B98" s="6">
        <f>'Exportations  (adap)'!C99</f>
        <v>937</v>
      </c>
      <c r="C98" s="6">
        <f>'Exportations  (adap)'!D99</f>
        <v>49534</v>
      </c>
      <c r="D98" s="6">
        <f>'Exportations  (adap)'!E99</f>
        <v>1322</v>
      </c>
      <c r="E98" s="6">
        <f>'Exportations  (adap)'!F99</f>
        <v>149875</v>
      </c>
      <c r="J98" s="4"/>
      <c r="K98" s="4"/>
      <c r="L98" s="4"/>
      <c r="M98" s="4"/>
    </row>
    <row r="99" spans="1:13" ht="16.5" x14ac:dyDescent="0.3">
      <c r="A99" s="5" t="str">
        <f>'Exportations  (adap)'!B100</f>
        <v>Tapis et revêtements de sol</v>
      </c>
      <c r="B99" s="6">
        <f>'Exportations  (adap)'!C100</f>
        <v>233</v>
      </c>
      <c r="C99" s="6">
        <f>'Exportations  (adap)'!D100</f>
        <v>45180</v>
      </c>
      <c r="D99" s="6">
        <f>'Exportations  (adap)'!E100</f>
        <v>149</v>
      </c>
      <c r="E99" s="6">
        <f>'Exportations  (adap)'!F100</f>
        <v>38673</v>
      </c>
      <c r="J99" s="4"/>
      <c r="K99" s="4"/>
      <c r="L99" s="4"/>
      <c r="M99" s="4"/>
    </row>
    <row r="100" spans="1:13" ht="16.5" x14ac:dyDescent="0.3">
      <c r="A100" s="5" t="str">
        <f>'Exportations  (adap)'!B101</f>
        <v>Tissus imprégnés ou enduits de matières diverse</v>
      </c>
      <c r="B100" s="6">
        <f>'Exportations  (adap)'!C101</f>
        <v>742</v>
      </c>
      <c r="C100" s="6">
        <f>'Exportations  (adap)'!D101</f>
        <v>40710</v>
      </c>
      <c r="D100" s="6">
        <f>'Exportations  (adap)'!E101</f>
        <v>544</v>
      </c>
      <c r="E100" s="6">
        <f>'Exportations  (adap)'!F101</f>
        <v>37925</v>
      </c>
      <c r="J100" s="4"/>
      <c r="K100" s="4"/>
      <c r="L100" s="4"/>
      <c r="M100" s="4"/>
    </row>
    <row r="101" spans="1:13" ht="16.5" x14ac:dyDescent="0.3">
      <c r="A101" s="5" t="str">
        <f>'Exportations  (adap)'!B102</f>
        <v>Accessoires de tuyauterie et construction métallique</v>
      </c>
      <c r="B101" s="6">
        <f>'Exportations  (adap)'!C102</f>
        <v>1284</v>
      </c>
      <c r="C101" s="6">
        <f>'Exportations  (adap)'!D102</f>
        <v>37829</v>
      </c>
      <c r="D101" s="6">
        <f>'Exportations  (adap)'!E102</f>
        <v>3385</v>
      </c>
      <c r="E101" s="6">
        <f>'Exportations  (adap)'!F102</f>
        <v>113946</v>
      </c>
      <c r="J101" s="4"/>
      <c r="K101" s="4"/>
      <c r="L101" s="4"/>
      <c r="M101" s="4"/>
    </row>
    <row r="102" spans="1:13" ht="16.5" x14ac:dyDescent="0.3">
      <c r="A102" s="5" t="str">
        <f>'Exportations  (adap)'!B103</f>
        <v>Cuirs et peaux ayant subi une opération de tannage</v>
      </c>
      <c r="B102" s="6">
        <f>'Exportations  (adap)'!C103</f>
        <v>225</v>
      </c>
      <c r="C102" s="6">
        <f>'Exportations  (adap)'!D103</f>
        <v>34402</v>
      </c>
      <c r="D102" s="6">
        <f>'Exportations  (adap)'!E103</f>
        <v>456</v>
      </c>
      <c r="E102" s="6">
        <f>'Exportations  (adap)'!F103</f>
        <v>54574</v>
      </c>
      <c r="G102" s="4"/>
      <c r="H102" s="4"/>
      <c r="I102" s="4"/>
      <c r="J102" s="4"/>
      <c r="K102" s="4"/>
      <c r="L102" s="4"/>
      <c r="M102" s="4"/>
    </row>
    <row r="103" spans="1:13" ht="16.5" x14ac:dyDescent="0.3">
      <c r="A103" s="5" t="str">
        <f>'Exportations  (adap)'!B104</f>
        <v>Produits laminés plats, en fer ou en aciers non alliés</v>
      </c>
      <c r="B103" s="6">
        <f>'Exportations  (adap)'!C104</f>
        <v>4710</v>
      </c>
      <c r="C103" s="6">
        <f>'Exportations  (adap)'!D104</f>
        <v>32590</v>
      </c>
      <c r="D103" s="6">
        <f>'Exportations  (adap)'!E104</f>
        <v>9151</v>
      </c>
      <c r="E103" s="6">
        <f>'Exportations  (adap)'!F104</f>
        <v>55454</v>
      </c>
      <c r="J103" s="4"/>
      <c r="K103" s="4"/>
      <c r="L103" s="4"/>
      <c r="M103" s="4"/>
    </row>
    <row r="104" spans="1:13" ht="16.5" x14ac:dyDescent="0.3">
      <c r="A104" s="5" t="str">
        <f>'Exportations  (adap)'!B105</f>
        <v>Autres demi-produits</v>
      </c>
      <c r="B104" s="6">
        <f>'Exportations  (adap)'!C105</f>
        <v>6462</v>
      </c>
      <c r="C104" s="6">
        <f>'Exportations  (adap)'!D105</f>
        <v>257788</v>
      </c>
      <c r="D104" s="6">
        <f>'Exportations  (adap)'!E105</f>
        <v>13867</v>
      </c>
      <c r="E104" s="6">
        <f>'Exportations  (adap)'!F105</f>
        <v>376486</v>
      </c>
      <c r="J104" s="4"/>
      <c r="K104" s="4"/>
      <c r="L104" s="4"/>
      <c r="M104" s="4"/>
    </row>
    <row r="105" spans="1:13" x14ac:dyDescent="0.25">
      <c r="A105" s="2" t="str">
        <f>UPPER('Exportations  (adap)'!B106)</f>
        <v>PRODUITS FINIS D'EQUIPEMENT AGRICOLE</v>
      </c>
      <c r="B105" s="3">
        <f>'Exportations  (adap)'!C106</f>
        <v>250</v>
      </c>
      <c r="C105" s="3">
        <f>'Exportations  (adap)'!D106</f>
        <v>40204</v>
      </c>
      <c r="D105" s="3">
        <f>'Exportations  (adap)'!E106</f>
        <v>609</v>
      </c>
      <c r="E105" s="3">
        <f>'Exportations  (adap)'!F106</f>
        <v>60525</v>
      </c>
      <c r="G105" s="4"/>
      <c r="H105" s="4"/>
      <c r="I105" s="4"/>
      <c r="J105" s="4"/>
      <c r="K105" s="4"/>
      <c r="L105" s="4"/>
      <c r="M105" s="4"/>
    </row>
    <row r="106" spans="1:13" ht="16.5" x14ac:dyDescent="0.3">
      <c r="A106" s="5" t="str">
        <f>'Exportations  (adap)'!B107</f>
        <v>Machines et outils agricoles</v>
      </c>
      <c r="B106" s="6">
        <f>'Exportations  (adap)'!C107</f>
        <v>120</v>
      </c>
      <c r="C106" s="6">
        <f>'Exportations  (adap)'!D107</f>
        <v>4896</v>
      </c>
      <c r="D106" s="6">
        <f>'Exportations  (adap)'!E107</f>
        <v>502</v>
      </c>
      <c r="E106" s="6">
        <f>'Exportations  (adap)'!F107</f>
        <v>21662</v>
      </c>
      <c r="J106" s="4"/>
      <c r="K106" s="4"/>
      <c r="L106" s="4"/>
      <c r="M106" s="4"/>
    </row>
    <row r="107" spans="1:13" ht="16.5" x14ac:dyDescent="0.3">
      <c r="A107" s="5" t="str">
        <f>'Exportations  (adap)'!B108</f>
        <v>Autres produits finis d'équipement agricole</v>
      </c>
      <c r="B107" s="6">
        <f>'Exportations  (adap)'!C108</f>
        <v>130</v>
      </c>
      <c r="C107" s="6">
        <f>'Exportations  (adap)'!D108</f>
        <v>35308</v>
      </c>
      <c r="D107" s="6">
        <f>'Exportations  (adap)'!E108</f>
        <v>107</v>
      </c>
      <c r="E107" s="6">
        <f>'Exportations  (adap)'!F108</f>
        <v>38863</v>
      </c>
      <c r="G107" s="4"/>
      <c r="H107" s="4"/>
      <c r="I107" s="4"/>
      <c r="J107" s="4"/>
      <c r="K107" s="4"/>
      <c r="L107" s="4"/>
      <c r="M107" s="4"/>
    </row>
    <row r="108" spans="1:13" x14ac:dyDescent="0.25">
      <c r="A108" s="2" t="str">
        <f>UPPER('Exportations  (adap)'!B109)</f>
        <v>PRODUITS FINIS D'EQUIPEMENT INDUSTRIEL</v>
      </c>
      <c r="B108" s="3">
        <f>'Exportations  (adap)'!C109</f>
        <v>109693</v>
      </c>
      <c r="C108" s="3">
        <f>'Exportations  (adap)'!D109</f>
        <v>27353681</v>
      </c>
      <c r="D108" s="3">
        <f>'Exportations  (adap)'!E109</f>
        <v>91085</v>
      </c>
      <c r="E108" s="3">
        <f>'Exportations  (adap)'!F109</f>
        <v>24001387</v>
      </c>
      <c r="J108" s="4"/>
      <c r="K108" s="4"/>
      <c r="L108" s="4"/>
      <c r="M108" s="4"/>
    </row>
    <row r="109" spans="1:13" ht="16.5" x14ac:dyDescent="0.3">
      <c r="A109" s="5" t="str">
        <f>'Exportations  (adap)'!B110</f>
        <v>Fils, câbles et autres conducteurs isolés pour l'électricité</v>
      </c>
      <c r="B109" s="6">
        <f>'Exportations  (adap)'!C110</f>
        <v>69446</v>
      </c>
      <c r="C109" s="6">
        <f>'Exportations  (adap)'!D110</f>
        <v>15788158</v>
      </c>
      <c r="D109" s="6">
        <f>'Exportations  (adap)'!E110</f>
        <v>64061</v>
      </c>
      <c r="E109" s="6">
        <f>'Exportations  (adap)'!F110</f>
        <v>13405583</v>
      </c>
      <c r="J109" s="4"/>
      <c r="K109" s="4"/>
      <c r="L109" s="4"/>
      <c r="M109" s="4"/>
    </row>
    <row r="110" spans="1:13" ht="16.5" x14ac:dyDescent="0.3">
      <c r="A110" s="5" t="str">
        <f>'Exportations  (adap)'!B111</f>
        <v>Parties d'avions et d'autres véhicules aériens ou spatiaux</v>
      </c>
      <c r="B110" s="6">
        <f>'Exportations  (adap)'!C111</f>
        <v>1029</v>
      </c>
      <c r="C110" s="6">
        <f>'Exportations  (adap)'!D111</f>
        <v>5042437</v>
      </c>
      <c r="D110" s="6">
        <f>'Exportations  (adap)'!E111</f>
        <v>901</v>
      </c>
      <c r="E110" s="6">
        <f>'Exportations  (adap)'!F111</f>
        <v>4249834</v>
      </c>
      <c r="J110" s="4"/>
      <c r="K110" s="4"/>
      <c r="L110" s="4"/>
      <c r="M110" s="4"/>
    </row>
    <row r="111" spans="1:13" ht="16.5" x14ac:dyDescent="0.3">
      <c r="A111" s="5" t="str">
        <f>'Exportations  (adap)'!B112</f>
        <v>Appareils pour la coupure ou la connexion des circuits électriques et résistances</v>
      </c>
      <c r="B111" s="6">
        <f>'Exportations  (adap)'!C112</f>
        <v>5153</v>
      </c>
      <c r="C111" s="6">
        <f>'Exportations  (adap)'!D112</f>
        <v>2783348</v>
      </c>
      <c r="D111" s="6">
        <f>'Exportations  (adap)'!E112</f>
        <v>5125</v>
      </c>
      <c r="E111" s="6">
        <f>'Exportations  (adap)'!F112</f>
        <v>2885179</v>
      </c>
      <c r="J111" s="4"/>
      <c r="K111" s="4"/>
      <c r="L111" s="4"/>
      <c r="M111" s="4"/>
    </row>
    <row r="112" spans="1:13" ht="16.5" x14ac:dyDescent="0.3">
      <c r="A112" s="5" t="str">
        <f>'Exportations  (adap)'!B113</f>
        <v>Bandages et pneumatiques</v>
      </c>
      <c r="B112" s="6">
        <f>'Exportations  (adap)'!C113</f>
        <v>16244</v>
      </c>
      <c r="C112" s="6">
        <f>'Exportations  (adap)'!D113</f>
        <v>414765</v>
      </c>
      <c r="D112" s="6">
        <f>'Exportations  (adap)'!E113</f>
        <v>1336</v>
      </c>
      <c r="E112" s="6">
        <f>'Exportations  (adap)'!F113</f>
        <v>40222</v>
      </c>
      <c r="J112" s="4"/>
      <c r="K112" s="4"/>
      <c r="L112" s="4"/>
      <c r="M112" s="4"/>
    </row>
    <row r="113" spans="1:13" ht="16.5" x14ac:dyDescent="0.3">
      <c r="A113" s="5" t="str">
        <f>'Exportations  (adap)'!B114</f>
        <v>Appareils électriques pour la téléphonie ou la télégraphie par fil</v>
      </c>
      <c r="B113" s="6">
        <f>'Exportations  (adap)'!C114</f>
        <v>128</v>
      </c>
      <c r="C113" s="6">
        <f>'Exportations  (adap)'!D114</f>
        <v>409953</v>
      </c>
      <c r="D113" s="6">
        <f>'Exportations  (adap)'!E114</f>
        <v>114</v>
      </c>
      <c r="E113" s="6">
        <f>'Exportations  (adap)'!F114</f>
        <v>535754</v>
      </c>
      <c r="J113" s="4"/>
      <c r="K113" s="4"/>
      <c r="L113" s="4"/>
      <c r="M113" s="4"/>
    </row>
    <row r="114" spans="1:13" ht="16.5" x14ac:dyDescent="0.3">
      <c r="A114" s="5" t="str">
        <f>'Exportations  (adap)'!B115</f>
        <v>Circuits intégrés et micro-assemblages électroniques</v>
      </c>
      <c r="B114" s="6">
        <f>'Exportations  (adap)'!C115</f>
        <v>165</v>
      </c>
      <c r="C114" s="6">
        <f>'Exportations  (adap)'!D115</f>
        <v>291809</v>
      </c>
      <c r="D114" s="6">
        <f>'Exportations  (adap)'!E115</f>
        <v>534</v>
      </c>
      <c r="E114" s="6">
        <f>'Exportations  (adap)'!F115</f>
        <v>505375</v>
      </c>
      <c r="G114" s="4"/>
      <c r="H114" s="4"/>
      <c r="I114" s="4"/>
      <c r="J114" s="4"/>
      <c r="K114" s="4"/>
      <c r="L114" s="4"/>
      <c r="M114" s="4"/>
    </row>
    <row r="115" spans="1:13" ht="16.5" x14ac:dyDescent="0.3">
      <c r="A115" s="5" t="str">
        <f>'Exportations  (adap)'!B116</f>
        <v>Moteurs à pistons; autres moteurs et leurs parties</v>
      </c>
      <c r="B115" s="6">
        <f>'Exportations  (adap)'!C116</f>
        <v>885</v>
      </c>
      <c r="C115" s="6">
        <f>'Exportations  (adap)'!D116</f>
        <v>235271</v>
      </c>
      <c r="D115" s="6">
        <f>'Exportations  (adap)'!E116</f>
        <v>1040</v>
      </c>
      <c r="E115" s="6">
        <f>'Exportations  (adap)'!F116</f>
        <v>280263</v>
      </c>
      <c r="J115" s="4"/>
      <c r="K115" s="4"/>
      <c r="L115" s="4"/>
      <c r="M115" s="4"/>
    </row>
    <row r="116" spans="1:13" ht="16.5" x14ac:dyDescent="0.3">
      <c r="A116" s="5" t="str">
        <f>'Exportations  (adap)'!B117</f>
        <v>Transformatreurs et convertisseurs électriques</v>
      </c>
      <c r="B116" s="6">
        <f>'Exportations  (adap)'!C117</f>
        <v>765</v>
      </c>
      <c r="C116" s="6">
        <f>'Exportations  (adap)'!D117</f>
        <v>226138</v>
      </c>
      <c r="D116" s="6">
        <f>'Exportations  (adap)'!E117</f>
        <v>1040</v>
      </c>
      <c r="E116" s="6">
        <f>'Exportations  (adap)'!F117</f>
        <v>133255</v>
      </c>
      <c r="G116" s="4"/>
      <c r="H116" s="4"/>
      <c r="I116" s="4"/>
      <c r="J116" s="4"/>
      <c r="K116" s="4"/>
      <c r="L116" s="4"/>
      <c r="M116" s="4"/>
    </row>
    <row r="117" spans="1:13" ht="16.5" x14ac:dyDescent="0.3">
      <c r="A117" s="5" t="str">
        <f>'Exportations  (adap)'!B118</f>
        <v>Voitures utilitaires</v>
      </c>
      <c r="B117" s="6">
        <f>'Exportations  (adap)'!C118</f>
        <v>1245</v>
      </c>
      <c r="C117" s="6">
        <f>'Exportations  (adap)'!D118</f>
        <v>213400</v>
      </c>
      <c r="D117" s="6">
        <f>'Exportations  (adap)'!E118</f>
        <v>1769</v>
      </c>
      <c r="E117" s="6">
        <f>'Exportations  (adap)'!F118</f>
        <v>294987</v>
      </c>
      <c r="J117" s="4"/>
      <c r="K117" s="4"/>
      <c r="L117" s="4"/>
      <c r="M117" s="4"/>
    </row>
    <row r="118" spans="1:13" ht="16.5" x14ac:dyDescent="0.3">
      <c r="A118" s="5" t="str">
        <f>'Exportations  (adap)'!B119</f>
        <v>Pompes et compresseurs</v>
      </c>
      <c r="B118" s="6">
        <f>'Exportations  (adap)'!C119</f>
        <v>1423</v>
      </c>
      <c r="C118" s="6">
        <f>'Exportations  (adap)'!D119</f>
        <v>194626</v>
      </c>
      <c r="D118" s="6">
        <f>'Exportations  (adap)'!E119</f>
        <v>184</v>
      </c>
      <c r="E118" s="6">
        <f>'Exportations  (adap)'!F119</f>
        <v>27051</v>
      </c>
      <c r="J118" s="4"/>
      <c r="K118" s="4"/>
      <c r="L118" s="4"/>
      <c r="M118" s="4"/>
    </row>
    <row r="119" spans="1:13" ht="16.5" x14ac:dyDescent="0.3">
      <c r="A119" s="5" t="str">
        <f>'Exportations  (adap)'!B120</f>
        <v>Réservoirs, bouteilles et fûts métalliques</v>
      </c>
      <c r="B119" s="6">
        <f>'Exportations  (adap)'!C120</f>
        <v>2328</v>
      </c>
      <c r="C119" s="6">
        <f>'Exportations  (adap)'!D120</f>
        <v>168635</v>
      </c>
      <c r="D119" s="6">
        <f>'Exportations  (adap)'!E120</f>
        <v>2407</v>
      </c>
      <c r="E119" s="6">
        <f>'Exportations  (adap)'!F120</f>
        <v>179609</v>
      </c>
      <c r="J119" s="4"/>
      <c r="K119" s="4"/>
      <c r="L119" s="4"/>
      <c r="M119" s="4"/>
    </row>
    <row r="120" spans="1:13" ht="16.5" x14ac:dyDescent="0.3">
      <c r="A120" s="5" t="str">
        <f>'Exportations  (adap)'!B121</f>
        <v>Moteurs et machines génératrices, électriques,</v>
      </c>
      <c r="B120" s="6">
        <f>'Exportations  (adap)'!C121</f>
        <v>758</v>
      </c>
      <c r="C120" s="6">
        <f>'Exportations  (adap)'!D121</f>
        <v>163159</v>
      </c>
      <c r="D120" s="6">
        <f>'Exportations  (adap)'!E121</f>
        <v>495</v>
      </c>
      <c r="E120" s="6">
        <f>'Exportations  (adap)'!F121</f>
        <v>85834</v>
      </c>
      <c r="J120" s="4"/>
      <c r="K120" s="4"/>
      <c r="L120" s="4"/>
      <c r="M120" s="4"/>
    </row>
    <row r="121" spans="1:13" ht="16.5" x14ac:dyDescent="0.3">
      <c r="A121" s="5" t="str">
        <f>'Exportations  (adap)'!B122</f>
        <v>Appareils émetteurs; récepteurs; pour la radiotéléphonie, la radiotélégraphie</v>
      </c>
      <c r="B121" s="6">
        <f>'Exportations  (adap)'!C122</f>
        <v>18</v>
      </c>
      <c r="C121" s="6">
        <f>'Exportations  (adap)'!D122</f>
        <v>158753</v>
      </c>
      <c r="D121" s="6">
        <f>'Exportations  (adap)'!E122</f>
        <v>2</v>
      </c>
      <c r="E121" s="6">
        <f>'Exportations  (adap)'!F122</f>
        <v>4294</v>
      </c>
      <c r="J121" s="4"/>
      <c r="K121" s="4"/>
      <c r="L121" s="4"/>
      <c r="M121" s="4"/>
    </row>
    <row r="122" spans="1:13" ht="16.5" x14ac:dyDescent="0.3">
      <c r="A122" s="5" t="str">
        <f>'Exportations  (adap)'!B123</f>
        <v>Groupes pour le conditionnement de l'air</v>
      </c>
      <c r="B122" s="6">
        <f>'Exportations  (adap)'!C123</f>
        <v>1274</v>
      </c>
      <c r="C122" s="6">
        <f>'Exportations  (adap)'!D123</f>
        <v>157619</v>
      </c>
      <c r="D122" s="6">
        <f>'Exportations  (adap)'!E123</f>
        <v>1855</v>
      </c>
      <c r="E122" s="6">
        <f>'Exportations  (adap)'!F123</f>
        <v>228522</v>
      </c>
      <c r="G122" s="4"/>
      <c r="H122" s="4"/>
      <c r="I122" s="4"/>
      <c r="J122" s="4"/>
      <c r="K122" s="4"/>
      <c r="L122" s="4"/>
      <c r="M122" s="4"/>
    </row>
    <row r="123" spans="1:13" ht="16.5" x14ac:dyDescent="0.3">
      <c r="A123" s="5" t="str">
        <f>'Exportations  (adap)'!B124</f>
        <v>Centrifugeuses et appareils pour filtration des liquides ou des gaz</v>
      </c>
      <c r="B123" s="6">
        <f>'Exportations  (adap)'!C124</f>
        <v>899</v>
      </c>
      <c r="C123" s="6">
        <f>'Exportations  (adap)'!D124</f>
        <v>151748</v>
      </c>
      <c r="D123" s="6">
        <f>'Exportations  (adap)'!E124</f>
        <v>767</v>
      </c>
      <c r="E123" s="6">
        <f>'Exportations  (adap)'!F124</f>
        <v>131934</v>
      </c>
      <c r="J123" s="4"/>
      <c r="K123" s="4"/>
      <c r="L123" s="4"/>
      <c r="M123" s="4"/>
    </row>
    <row r="124" spans="1:13" ht="16.5" x14ac:dyDescent="0.3">
      <c r="A124" s="5" t="str">
        <f>'Exportations  (adap)'!B125</f>
        <v>Turboréacteurs et turbopropulseurs et leurs parties</v>
      </c>
      <c r="B124" s="6">
        <f>'Exportations  (adap)'!C125</f>
        <v>34</v>
      </c>
      <c r="C124" s="6">
        <f>'Exportations  (adap)'!D125</f>
        <v>150311</v>
      </c>
      <c r="D124" s="6">
        <f>'Exportations  (adap)'!E125</f>
        <v>24</v>
      </c>
      <c r="E124" s="6">
        <f>'Exportations  (adap)'!F125</f>
        <v>110337</v>
      </c>
      <c r="J124" s="4"/>
      <c r="K124" s="4"/>
      <c r="L124" s="4"/>
      <c r="M124" s="4"/>
    </row>
    <row r="125" spans="1:13" ht="16.5" x14ac:dyDescent="0.3">
      <c r="A125" s="5" t="str">
        <f>'Exportations  (adap)'!B126</f>
        <v>Machines et appareils divers</v>
      </c>
      <c r="B125" s="6">
        <f>'Exportations  (adap)'!C126</f>
        <v>599</v>
      </c>
      <c r="C125" s="6">
        <f>'Exportations  (adap)'!D126</f>
        <v>106875</v>
      </c>
      <c r="D125" s="6">
        <f>'Exportations  (adap)'!E126</f>
        <v>731</v>
      </c>
      <c r="E125" s="6">
        <f>'Exportations  (adap)'!F126</f>
        <v>115582</v>
      </c>
      <c r="G125" s="4"/>
      <c r="H125" s="4"/>
      <c r="I125" s="4"/>
      <c r="J125" s="4"/>
      <c r="K125" s="4"/>
      <c r="L125" s="4"/>
      <c r="M125" s="4"/>
    </row>
    <row r="126" spans="1:13" ht="16.5" x14ac:dyDescent="0.3">
      <c r="A126" s="5" t="str">
        <f>'Exportations  (adap)'!B127</f>
        <v>Instruments de mesure, de controle ou de précisions</v>
      </c>
      <c r="B126" s="6">
        <f>'Exportations  (adap)'!C127</f>
        <v>138</v>
      </c>
      <c r="C126" s="6">
        <f>'Exportations  (adap)'!D127</f>
        <v>75476</v>
      </c>
      <c r="D126" s="6">
        <f>'Exportations  (adap)'!E127</f>
        <v>142</v>
      </c>
      <c r="E126" s="6">
        <f>'Exportations  (adap)'!F127</f>
        <v>62117</v>
      </c>
      <c r="G126" s="4"/>
      <c r="H126" s="4"/>
      <c r="I126" s="4"/>
      <c r="J126" s="4"/>
      <c r="K126" s="4"/>
      <c r="L126" s="4"/>
      <c r="M126" s="4"/>
    </row>
    <row r="127" spans="1:13" ht="16.5" x14ac:dyDescent="0.3">
      <c r="A127" s="5" t="str">
        <f>'Exportations  (adap)'!B128</f>
        <v>Instruments et appareils médico-chirurgicaux</v>
      </c>
      <c r="B127" s="6">
        <f>'Exportations  (adap)'!C128</f>
        <v>139</v>
      </c>
      <c r="C127" s="6">
        <f>'Exportations  (adap)'!D128</f>
        <v>71467</v>
      </c>
      <c r="D127" s="6">
        <f>'Exportations  (adap)'!E128</f>
        <v>133</v>
      </c>
      <c r="E127" s="6">
        <f>'Exportations  (adap)'!F128</f>
        <v>52169</v>
      </c>
      <c r="J127" s="4"/>
      <c r="K127" s="4"/>
      <c r="L127" s="4"/>
      <c r="M127" s="4"/>
    </row>
    <row r="128" spans="1:13" ht="16.5" x14ac:dyDescent="0.3">
      <c r="A128" s="5" t="str">
        <f>'Exportations  (adap)'!B129</f>
        <v>Machines et appareils servant à l'impression</v>
      </c>
      <c r="B128" s="6">
        <f>'Exportations  (adap)'!C129</f>
        <v>294</v>
      </c>
      <c r="C128" s="6">
        <f>'Exportations  (adap)'!D129</f>
        <v>66248</v>
      </c>
      <c r="D128" s="6">
        <f>'Exportations  (adap)'!E129</f>
        <v>313</v>
      </c>
      <c r="E128" s="6">
        <f>'Exportations  (adap)'!F129</f>
        <v>62511</v>
      </c>
      <c r="J128" s="4"/>
      <c r="K128" s="4"/>
      <c r="L128" s="4"/>
      <c r="M128" s="4"/>
    </row>
    <row r="129" spans="1:13" ht="16.5" x14ac:dyDescent="0.3">
      <c r="A129" s="5" t="str">
        <f>'Exportations  (adap)'!B130</f>
        <v>Articles textiles d'emballage</v>
      </c>
      <c r="B129" s="6">
        <f>'Exportations  (adap)'!C130</f>
        <v>1791</v>
      </c>
      <c r="C129" s="6">
        <f>'Exportations  (adap)'!D130</f>
        <v>53656</v>
      </c>
      <c r="D129" s="6">
        <f>'Exportations  (adap)'!E130</f>
        <v>1830</v>
      </c>
      <c r="E129" s="6">
        <f>'Exportations  (adap)'!F130</f>
        <v>50280</v>
      </c>
      <c r="J129" s="4"/>
      <c r="K129" s="4"/>
      <c r="L129" s="4"/>
      <c r="M129" s="4"/>
    </row>
    <row r="130" spans="1:13" ht="16.5" x14ac:dyDescent="0.3">
      <c r="A130" s="5" t="str">
        <f>'Exportations  (adap)'!B131</f>
        <v>Parties de machines ou d'appareils ne comportant pas de connexions électriques</v>
      </c>
      <c r="B130" s="6">
        <f>'Exportations  (adap)'!C131</f>
        <v>163</v>
      </c>
      <c r="C130" s="6">
        <f>'Exportations  (adap)'!D131</f>
        <v>33314</v>
      </c>
      <c r="D130" s="6">
        <f>'Exportations  (adap)'!E131</f>
        <v>160</v>
      </c>
      <c r="E130" s="6">
        <f>'Exportations  (adap)'!F131</f>
        <v>31209</v>
      </c>
      <c r="J130" s="4"/>
      <c r="K130" s="4"/>
      <c r="L130" s="4"/>
      <c r="M130" s="4"/>
    </row>
    <row r="131" spans="1:13" ht="16.5" x14ac:dyDescent="0.3">
      <c r="A131" s="5" t="str">
        <f>'Exportations  (adap)'!B132</f>
        <v>Outils de métier</v>
      </c>
      <c r="B131" s="6">
        <f>'Exportations  (adap)'!C132</f>
        <v>556</v>
      </c>
      <c r="C131" s="6">
        <f>'Exportations  (adap)'!D132</f>
        <v>31851</v>
      </c>
      <c r="D131" s="6">
        <f>'Exportations  (adap)'!E132</f>
        <v>75</v>
      </c>
      <c r="E131" s="6">
        <f>'Exportations  (adap)'!F132</f>
        <v>10108</v>
      </c>
      <c r="J131" s="4"/>
      <c r="K131" s="4"/>
      <c r="L131" s="4"/>
      <c r="M131" s="4"/>
    </row>
    <row r="132" spans="1:13" ht="16.5" x14ac:dyDescent="0.3">
      <c r="A132" s="5" t="str">
        <f>'Exportations  (adap)'!B133</f>
        <v>Moules, modèles et plaques de fond pour moules</v>
      </c>
      <c r="B132" s="6">
        <f>'Exportations  (adap)'!C133</f>
        <v>245</v>
      </c>
      <c r="C132" s="6">
        <f>'Exportations  (adap)'!D133</f>
        <v>30962</v>
      </c>
      <c r="D132" s="6">
        <f>'Exportations  (adap)'!E133</f>
        <v>206</v>
      </c>
      <c r="E132" s="6">
        <f>'Exportations  (adap)'!F133</f>
        <v>19612</v>
      </c>
      <c r="G132" s="4"/>
      <c r="H132" s="4"/>
      <c r="I132" s="4"/>
      <c r="J132" s="4"/>
      <c r="K132" s="4"/>
      <c r="L132" s="4"/>
      <c r="M132" s="4"/>
    </row>
    <row r="133" spans="1:13" ht="16.5" x14ac:dyDescent="0.3">
      <c r="A133" s="5" t="str">
        <f>'Exportations  (adap)'!B134</f>
        <v>Avions et autres véhicules aériens ou spatiaux</v>
      </c>
      <c r="B133" s="6">
        <f>'Exportations  (adap)'!C134</f>
        <v>18</v>
      </c>
      <c r="C133" s="6">
        <f>'Exportations  (adap)'!D134</f>
        <v>29153</v>
      </c>
      <c r="D133" s="6">
        <f>'Exportations  (adap)'!E134</f>
        <v>5</v>
      </c>
      <c r="E133" s="6">
        <f>'Exportations  (adap)'!F134</f>
        <v>20202</v>
      </c>
      <c r="J133" s="4"/>
      <c r="K133" s="4"/>
      <c r="L133" s="4"/>
      <c r="M133" s="4"/>
    </row>
    <row r="134" spans="1:13" ht="16.5" x14ac:dyDescent="0.3">
      <c r="A134" s="5" t="str">
        <f>'Exportations  (adap)'!B135</f>
        <v>Sous systèmes électroniques</v>
      </c>
      <c r="B134" s="6">
        <f>'Exportations  (adap)'!C135</f>
        <v>14</v>
      </c>
      <c r="C134" s="6">
        <f>'Exportations  (adap)'!D135</f>
        <v>27533</v>
      </c>
      <c r="D134" s="6">
        <f>'Exportations  (adap)'!E135</f>
        <v>12</v>
      </c>
      <c r="E134" s="6">
        <f>'Exportations  (adap)'!F135</f>
        <v>21129</v>
      </c>
      <c r="J134" s="4"/>
      <c r="K134" s="4"/>
      <c r="L134" s="4"/>
      <c r="M134" s="4"/>
    </row>
    <row r="135" spans="1:13" ht="16.5" x14ac:dyDescent="0.3">
      <c r="A135" s="5" t="str">
        <f>'Exportations  (adap)'!B136</f>
        <v>Appareils de réception, enregistrement ou reproduction du son et de l'image</v>
      </c>
      <c r="B135" s="6">
        <f>'Exportations  (adap)'!C136</f>
        <v>8</v>
      </c>
      <c r="C135" s="6">
        <f>'Exportations  (adap)'!D136</f>
        <v>26565</v>
      </c>
      <c r="D135" s="6">
        <f>'Exportations  (adap)'!E136</f>
        <v>5</v>
      </c>
      <c r="E135" s="6">
        <f>'Exportations  (adap)'!F136</f>
        <v>24605</v>
      </c>
      <c r="J135" s="4"/>
      <c r="K135" s="4"/>
      <c r="L135" s="4"/>
      <c r="M135" s="4"/>
    </row>
    <row r="136" spans="1:13" ht="16.5" x14ac:dyDescent="0.3">
      <c r="A136" s="5" t="str">
        <f>'Exportations  (adap)'!B137</f>
        <v>Piles, batteries de piles et acumulateurs électriques</v>
      </c>
      <c r="B136" s="6">
        <f>'Exportations  (adap)'!C137</f>
        <v>984</v>
      </c>
      <c r="C136" s="6">
        <f>'Exportations  (adap)'!D137</f>
        <v>23536</v>
      </c>
      <c r="D136" s="6">
        <f>'Exportations  (adap)'!E137</f>
        <v>1227</v>
      </c>
      <c r="E136" s="6">
        <f>'Exportations  (adap)'!F137</f>
        <v>35761</v>
      </c>
      <c r="G136" s="4"/>
      <c r="H136" s="4"/>
      <c r="I136" s="4"/>
      <c r="J136" s="4"/>
      <c r="K136" s="4"/>
      <c r="L136" s="4"/>
      <c r="M136" s="4"/>
    </row>
    <row r="137" spans="1:13" ht="16.5" x14ac:dyDescent="0.3">
      <c r="A137" s="5" t="str">
        <f>'Exportations  (adap)'!B138</f>
        <v>Articles divers en caoutchouc</v>
      </c>
      <c r="B137" s="6">
        <f>'Exportations  (adap)'!C138</f>
        <v>187</v>
      </c>
      <c r="C137" s="6">
        <f>'Exportations  (adap)'!D138</f>
        <v>20406</v>
      </c>
      <c r="D137" s="6">
        <f>'Exportations  (adap)'!E138</f>
        <v>212</v>
      </c>
      <c r="E137" s="6">
        <f>'Exportations  (adap)'!F138</f>
        <v>24206</v>
      </c>
      <c r="J137" s="4"/>
      <c r="K137" s="4"/>
      <c r="L137" s="4"/>
      <c r="M137" s="4"/>
    </row>
    <row r="138" spans="1:13" ht="16.5" x14ac:dyDescent="0.3">
      <c r="A138" s="5" t="str">
        <f>'Exportations  (adap)'!B139</f>
        <v>Groupes électrogènes et convertisseurs rotatifs électriques</v>
      </c>
      <c r="B138" s="6">
        <f>'Exportations  (adap)'!C139</f>
        <v>148</v>
      </c>
      <c r="C138" s="6">
        <f>'Exportations  (adap)'!D139</f>
        <v>19470</v>
      </c>
      <c r="D138" s="6">
        <f>'Exportations  (adap)'!E139</f>
        <v>275</v>
      </c>
      <c r="E138" s="6">
        <f>'Exportations  (adap)'!F139</f>
        <v>35726</v>
      </c>
      <c r="J138" s="4"/>
      <c r="K138" s="4"/>
      <c r="L138" s="4"/>
      <c r="M138" s="4"/>
    </row>
    <row r="139" spans="1:13" ht="16.5" x14ac:dyDescent="0.3">
      <c r="A139" s="5" t="str">
        <f>'Exportations  (adap)'!B140</f>
        <v>Autres produits finis d'équipement industriel</v>
      </c>
      <c r="B139" s="6">
        <f>'Exportations  (adap)'!C140</f>
        <v>2615</v>
      </c>
      <c r="C139" s="6">
        <f>'Exportations  (adap)'!D140</f>
        <v>187039</v>
      </c>
      <c r="D139" s="6">
        <f>'Exportations  (adap)'!E140</f>
        <v>4105</v>
      </c>
      <c r="E139" s="6">
        <f>'Exportations  (adap)'!F140</f>
        <v>338137</v>
      </c>
      <c r="J139" s="4"/>
      <c r="K139" s="4"/>
      <c r="L139" s="4"/>
      <c r="M139" s="4"/>
    </row>
    <row r="140" spans="1:13" x14ac:dyDescent="0.25">
      <c r="A140" s="2" t="str">
        <f>UPPER('Exportations  (adap)'!B141)</f>
        <v>PRODUITS FINIS DE CONSOMMATION</v>
      </c>
      <c r="B140" s="3">
        <f>'Exportations  (adap)'!C141</f>
        <v>305483</v>
      </c>
      <c r="C140" s="3">
        <f>'Exportations  (adap)'!D141</f>
        <v>36812208</v>
      </c>
      <c r="D140" s="3">
        <f>'Exportations  (adap)'!E141</f>
        <v>294704</v>
      </c>
      <c r="E140" s="3">
        <f>'Exportations  (adap)'!F141</f>
        <v>34875323</v>
      </c>
      <c r="J140" s="4"/>
      <c r="K140" s="4"/>
      <c r="L140" s="4"/>
      <c r="M140" s="4"/>
    </row>
    <row r="141" spans="1:13" ht="16.5" x14ac:dyDescent="0.3">
      <c r="A141" s="5" t="str">
        <f>'Exportations  (adap)'!B142</f>
        <v>Voitures de tourisme</v>
      </c>
      <c r="B141" s="6">
        <f>'Exportations  (adap)'!C142</f>
        <v>130384</v>
      </c>
      <c r="C141" s="6">
        <f>'Exportations  (adap)'!D142</f>
        <v>16286676</v>
      </c>
      <c r="D141" s="6">
        <f>'Exportations  (adap)'!E142</f>
        <v>114713</v>
      </c>
      <c r="E141" s="6">
        <f>'Exportations  (adap)'!F142</f>
        <v>13020422</v>
      </c>
      <c r="J141" s="4"/>
      <c r="K141" s="4"/>
      <c r="L141" s="4"/>
      <c r="M141" s="4"/>
    </row>
    <row r="142" spans="1:13" ht="16.5" x14ac:dyDescent="0.3">
      <c r="A142" s="5" t="str">
        <f>'Exportations  (adap)'!B143</f>
        <v>Vêtements confectionnes</v>
      </c>
      <c r="B142" s="6">
        <f>'Exportations  (adap)'!C143</f>
        <v>18122</v>
      </c>
      <c r="C142" s="6">
        <f>'Exportations  (adap)'!D143</f>
        <v>6354443</v>
      </c>
      <c r="D142" s="6">
        <f>'Exportations  (adap)'!E143</f>
        <v>22350</v>
      </c>
      <c r="E142" s="6">
        <f>'Exportations  (adap)'!F143</f>
        <v>7516767</v>
      </c>
      <c r="J142" s="4"/>
      <c r="K142" s="4"/>
      <c r="L142" s="4"/>
      <c r="M142" s="4"/>
    </row>
    <row r="143" spans="1:13" ht="16.5" x14ac:dyDescent="0.3">
      <c r="A143" s="5" t="str">
        <f>'Exportations  (adap)'!B144</f>
        <v>Parties et pièces pour voitures et véhicules de tourisme</v>
      </c>
      <c r="B143" s="6">
        <f>'Exportations  (adap)'!C144</f>
        <v>55302</v>
      </c>
      <c r="C143" s="6">
        <f>'Exportations  (adap)'!D144</f>
        <v>4239784</v>
      </c>
      <c r="D143" s="6">
        <f>'Exportations  (adap)'!E144</f>
        <v>65199</v>
      </c>
      <c r="E143" s="6">
        <f>'Exportations  (adap)'!F144</f>
        <v>4848140</v>
      </c>
      <c r="G143" s="4"/>
      <c r="H143" s="4"/>
      <c r="I143" s="4"/>
      <c r="J143" s="4"/>
      <c r="K143" s="4"/>
      <c r="L143" s="4"/>
      <c r="M143" s="4"/>
    </row>
    <row r="144" spans="1:13" ht="16.5" x14ac:dyDescent="0.3">
      <c r="A144" s="5" t="str">
        <f>'Exportations  (adap)'!B145</f>
        <v>Sièges, meubles,matelas et articles d'éclairage</v>
      </c>
      <c r="B144" s="6">
        <f>'Exportations  (adap)'!C145</f>
        <v>14784</v>
      </c>
      <c r="C144" s="6">
        <f>'Exportations  (adap)'!D145</f>
        <v>2339007</v>
      </c>
      <c r="D144" s="6">
        <f>'Exportations  (adap)'!E145</f>
        <v>12016</v>
      </c>
      <c r="E144" s="6">
        <f>'Exportations  (adap)'!F145</f>
        <v>2081014</v>
      </c>
      <c r="J144" s="4"/>
      <c r="K144" s="4"/>
      <c r="L144" s="4"/>
      <c r="M144" s="4"/>
    </row>
    <row r="145" spans="1:13" ht="16.5" x14ac:dyDescent="0.3">
      <c r="A145" s="5" t="str">
        <f>'Exportations  (adap)'!B146</f>
        <v>Articles de bonneterie</v>
      </c>
      <c r="B145" s="6">
        <f>'Exportations  (adap)'!C146</f>
        <v>9448</v>
      </c>
      <c r="C145" s="6">
        <f>'Exportations  (adap)'!D146</f>
        <v>1890692</v>
      </c>
      <c r="D145" s="6">
        <f>'Exportations  (adap)'!E146</f>
        <v>11258</v>
      </c>
      <c r="E145" s="6">
        <f>'Exportations  (adap)'!F146</f>
        <v>2206135</v>
      </c>
      <c r="G145" s="4"/>
      <c r="H145" s="4"/>
      <c r="I145" s="4"/>
      <c r="J145" s="4"/>
      <c r="K145" s="4"/>
      <c r="L145" s="4"/>
      <c r="M145" s="4"/>
    </row>
    <row r="146" spans="1:13" ht="16.5" x14ac:dyDescent="0.3">
      <c r="A146" s="5" t="str">
        <f>'Exportations  (adap)'!B147</f>
        <v>Equipements électriques divers</v>
      </c>
      <c r="B146" s="6">
        <f>'Exportations  (adap)'!C147</f>
        <v>4608</v>
      </c>
      <c r="C146" s="6">
        <f>'Exportations  (adap)'!D147</f>
        <v>1065832</v>
      </c>
      <c r="D146" s="6">
        <f>'Exportations  (adap)'!E147</f>
        <v>4553</v>
      </c>
      <c r="E146" s="6">
        <f>'Exportations  (adap)'!F147</f>
        <v>944267</v>
      </c>
      <c r="G146" s="4"/>
      <c r="H146" s="4"/>
      <c r="I146" s="4"/>
      <c r="J146" s="4"/>
      <c r="K146" s="4"/>
      <c r="L146" s="4"/>
      <c r="M146" s="4"/>
    </row>
    <row r="147" spans="1:13" ht="16.5" x14ac:dyDescent="0.3">
      <c r="A147" s="5" t="str">
        <f>'Exportations  (adap)'!B148</f>
        <v>Ouvrages divers en matières plastiques</v>
      </c>
      <c r="B147" s="6">
        <f>'Exportations  (adap)'!C148</f>
        <v>13594</v>
      </c>
      <c r="C147" s="6">
        <f>'Exportations  (adap)'!D148</f>
        <v>674776</v>
      </c>
      <c r="D147" s="6">
        <f>'Exportations  (adap)'!E148</f>
        <v>10483</v>
      </c>
      <c r="E147" s="6">
        <f>'Exportations  (adap)'!F148</f>
        <v>534626</v>
      </c>
      <c r="G147" s="4"/>
      <c r="H147" s="4"/>
      <c r="I147" s="4"/>
      <c r="J147" s="4"/>
      <c r="K147" s="4"/>
      <c r="L147" s="4"/>
      <c r="M147" s="4"/>
    </row>
    <row r="148" spans="1:13" ht="16.5" x14ac:dyDescent="0.3">
      <c r="A148" s="5" t="str">
        <f>'Exportations  (adap)'!B149</f>
        <v>Chaussures</v>
      </c>
      <c r="B148" s="6">
        <f>'Exportations  (adap)'!C149</f>
        <v>2496</v>
      </c>
      <c r="C148" s="6">
        <f>'Exportations  (adap)'!D149</f>
        <v>591569</v>
      </c>
      <c r="D148" s="6">
        <f>'Exportations  (adap)'!E149</f>
        <v>2738</v>
      </c>
      <c r="E148" s="6">
        <f>'Exportations  (adap)'!F149</f>
        <v>610581</v>
      </c>
      <c r="J148" s="4"/>
      <c r="K148" s="4"/>
      <c r="L148" s="4"/>
      <c r="M148" s="4"/>
    </row>
    <row r="149" spans="1:13" ht="16.5" x14ac:dyDescent="0.3">
      <c r="A149" s="5" t="str">
        <f>'Exportations  (adap)'!B150</f>
        <v>Ouvrages divers en fer ou en acier</v>
      </c>
      <c r="B149" s="6">
        <f>'Exportations  (adap)'!C150</f>
        <v>21897</v>
      </c>
      <c r="C149" s="6">
        <f>'Exportations  (adap)'!D150</f>
        <v>475556</v>
      </c>
      <c r="D149" s="6">
        <f>'Exportations  (adap)'!E150</f>
        <v>18067</v>
      </c>
      <c r="E149" s="6">
        <f>'Exportations  (adap)'!F150</f>
        <v>351806</v>
      </c>
      <c r="J149" s="4"/>
      <c r="K149" s="4"/>
      <c r="L149" s="4"/>
      <c r="M149" s="4"/>
    </row>
    <row r="150" spans="1:13" ht="16.5" x14ac:dyDescent="0.3">
      <c r="A150" s="5" t="str">
        <f>'Exportations  (adap)'!B151</f>
        <v>Couvertures, linge  et autres articles textiles confectionnés</v>
      </c>
      <c r="B150" s="6">
        <f>'Exportations  (adap)'!C151</f>
        <v>1940</v>
      </c>
      <c r="C150" s="6">
        <f>'Exportations  (adap)'!D151</f>
        <v>373291</v>
      </c>
      <c r="D150" s="6">
        <f>'Exportations  (adap)'!E151</f>
        <v>1532</v>
      </c>
      <c r="E150" s="6">
        <f>'Exportations  (adap)'!F151</f>
        <v>358721</v>
      </c>
      <c r="J150" s="4"/>
      <c r="K150" s="4"/>
      <c r="L150" s="4"/>
      <c r="M150" s="4"/>
    </row>
    <row r="151" spans="1:13" ht="16.5" x14ac:dyDescent="0.3">
      <c r="A151" s="5" t="str">
        <f>'Exportations  (adap)'!B152</f>
        <v>Médicaments et autres produits pharmaceutiques</v>
      </c>
      <c r="B151" s="6">
        <f>'Exportations  (adap)'!C152</f>
        <v>2071</v>
      </c>
      <c r="C151" s="6">
        <f>'Exportations  (adap)'!D152</f>
        <v>358064</v>
      </c>
      <c r="D151" s="6">
        <f>'Exportations  (adap)'!E152</f>
        <v>1647</v>
      </c>
      <c r="E151" s="6">
        <f>'Exportations  (adap)'!F152</f>
        <v>355381</v>
      </c>
      <c r="J151" s="4"/>
      <c r="K151" s="4"/>
      <c r="L151" s="4"/>
      <c r="M151" s="4"/>
    </row>
    <row r="152" spans="1:13" ht="16.5" x14ac:dyDescent="0.3">
      <c r="A152" s="5" t="str">
        <f>'Exportations  (adap)'!B153</f>
        <v>Articles divers en caoutchouc</v>
      </c>
      <c r="B152" s="6">
        <f>'Exportations  (adap)'!C153</f>
        <v>2367</v>
      </c>
      <c r="C152" s="6">
        <f>'Exportations  (adap)'!D153</f>
        <v>325533</v>
      </c>
      <c r="D152" s="6">
        <f>'Exportations  (adap)'!E153</f>
        <v>2543</v>
      </c>
      <c r="E152" s="6">
        <f>'Exportations  (adap)'!F153</f>
        <v>316610</v>
      </c>
      <c r="J152" s="4"/>
      <c r="K152" s="4"/>
      <c r="L152" s="4"/>
      <c r="M152" s="4"/>
    </row>
    <row r="153" spans="1:13" ht="16.5" x14ac:dyDescent="0.3">
      <c r="A153" s="5" t="str">
        <f>'Exportations  (adap)'!B154</f>
        <v>Produits de parfumerie ou de toilette et preparations cosmetiques</v>
      </c>
      <c r="B153" s="6">
        <f>'Exportations  (adap)'!C154</f>
        <v>1116</v>
      </c>
      <c r="C153" s="6">
        <f>'Exportations  (adap)'!D154</f>
        <v>224356</v>
      </c>
      <c r="D153" s="6">
        <f>'Exportations  (adap)'!E154</f>
        <v>1354</v>
      </c>
      <c r="E153" s="6">
        <f>'Exportations  (adap)'!F154</f>
        <v>222027</v>
      </c>
      <c r="J153" s="4"/>
      <c r="K153" s="4"/>
      <c r="L153" s="4"/>
      <c r="M153" s="4"/>
    </row>
    <row r="154" spans="1:13" ht="16.5" x14ac:dyDescent="0.3">
      <c r="A154" s="5" t="str">
        <f>'Exportations  (adap)'!B155</f>
        <v>Quincaillerie de ménage et articles d'économie domestique</v>
      </c>
      <c r="B154" s="6">
        <f>'Exportations  (adap)'!C155</f>
        <v>1650</v>
      </c>
      <c r="C154" s="6">
        <f>'Exportations  (adap)'!D155</f>
        <v>201197</v>
      </c>
      <c r="D154" s="6">
        <f>'Exportations  (adap)'!E155</f>
        <v>1754</v>
      </c>
      <c r="E154" s="6">
        <f>'Exportations  (adap)'!F155</f>
        <v>205307</v>
      </c>
      <c r="J154" s="4"/>
      <c r="K154" s="4"/>
      <c r="L154" s="4"/>
      <c r="M154" s="4"/>
    </row>
    <row r="155" spans="1:13" ht="16.5" x14ac:dyDescent="0.3">
      <c r="A155" s="5" t="str">
        <f>'Exportations  (adap)'!B156</f>
        <v>Sacs, malles et ouvrages divers en cuir</v>
      </c>
      <c r="B155" s="6">
        <f>'Exportations  (adap)'!C156</f>
        <v>594</v>
      </c>
      <c r="C155" s="6">
        <f>'Exportations  (adap)'!D156</f>
        <v>167177</v>
      </c>
      <c r="D155" s="6">
        <f>'Exportations  (adap)'!E156</f>
        <v>592</v>
      </c>
      <c r="E155" s="6">
        <f>'Exportations  (adap)'!F156</f>
        <v>145174</v>
      </c>
      <c r="J155" s="4"/>
      <c r="K155" s="4"/>
      <c r="L155" s="4"/>
      <c r="M155" s="4"/>
    </row>
    <row r="156" spans="1:13" ht="16.5" x14ac:dyDescent="0.3">
      <c r="A156" s="5" t="str">
        <f>'Exportations  (adap)'!B157</f>
        <v>Livres et imprimés divers</v>
      </c>
      <c r="B156" s="6">
        <f>'Exportations  (adap)'!C157</f>
        <v>323</v>
      </c>
      <c r="C156" s="6">
        <f>'Exportations  (adap)'!D157</f>
        <v>156827</v>
      </c>
      <c r="D156" s="6">
        <f>'Exportations  (adap)'!E157</f>
        <v>343</v>
      </c>
      <c r="E156" s="6">
        <f>'Exportations  (adap)'!F157</f>
        <v>137675</v>
      </c>
    </row>
    <row r="157" spans="1:13" ht="16.5" x14ac:dyDescent="0.3">
      <c r="A157" s="5" t="str">
        <f>'Exportations  (adap)'!B158</f>
        <v>Vaisselle et objets céramiques divers</v>
      </c>
      <c r="B157" s="6">
        <f>'Exportations  (adap)'!C158</f>
        <v>8344</v>
      </c>
      <c r="C157" s="6">
        <f>'Exportations  (adap)'!D158</f>
        <v>155397</v>
      </c>
      <c r="D157" s="6">
        <f>'Exportations  (adap)'!E158</f>
        <v>8329</v>
      </c>
      <c r="E157" s="6">
        <f>'Exportations  (adap)'!F158</f>
        <v>153027</v>
      </c>
    </row>
    <row r="158" spans="1:13" ht="16.5" x14ac:dyDescent="0.3">
      <c r="A158" s="5" t="str">
        <f>'Exportations  (adap)'!B159</f>
        <v>Ouvrages divers en verre</v>
      </c>
      <c r="B158" s="6">
        <f>'Exportations  (adap)'!C159</f>
        <v>549</v>
      </c>
      <c r="C158" s="6">
        <f>'Exportations  (adap)'!D159</f>
        <v>149241</v>
      </c>
      <c r="D158" s="6">
        <f>'Exportations  (adap)'!E159</f>
        <v>528</v>
      </c>
      <c r="E158" s="6">
        <f>'Exportations  (adap)'!F159</f>
        <v>124388</v>
      </c>
    </row>
    <row r="159" spans="1:13" ht="16.5" x14ac:dyDescent="0.3">
      <c r="A159" s="5" t="str">
        <f>'Exportations  (adap)'!B160</f>
        <v>Réfrigérateurs, lave-vaisselle et autres articles domestiques</v>
      </c>
      <c r="B159" s="6">
        <f>'Exportations  (adap)'!C160</f>
        <v>527</v>
      </c>
      <c r="C159" s="6">
        <f>'Exportations  (adap)'!D160</f>
        <v>112323</v>
      </c>
      <c r="D159" s="6">
        <f>'Exportations  (adap)'!E160</f>
        <v>246</v>
      </c>
      <c r="E159" s="6">
        <f>'Exportations  (adap)'!F160</f>
        <v>28007</v>
      </c>
    </row>
    <row r="160" spans="1:13" ht="16.5" x14ac:dyDescent="0.3">
      <c r="A160" s="5" t="str">
        <f>'Exportations  (adap)'!B161</f>
        <v>Papiers finis et ouvrages en papier</v>
      </c>
      <c r="B160" s="6">
        <f>'Exportations  (adap)'!C161</f>
        <v>6518</v>
      </c>
      <c r="C160" s="6">
        <f>'Exportations  (adap)'!D161</f>
        <v>74694</v>
      </c>
      <c r="D160" s="6">
        <f>'Exportations  (adap)'!E161</f>
        <v>6272</v>
      </c>
      <c r="E160" s="6">
        <f>'Exportations  (adap)'!F161</f>
        <v>66579</v>
      </c>
    </row>
    <row r="161" spans="1:5" ht="16.5" x14ac:dyDescent="0.3">
      <c r="A161" s="5" t="str">
        <f>'Exportations  (adap)'!B162</f>
        <v>Ouvrages divers en bois en sparterie ou en vannerie</v>
      </c>
      <c r="B161" s="6">
        <f>'Exportations  (adap)'!C162</f>
        <v>1419</v>
      </c>
      <c r="C161" s="6">
        <f>'Exportations  (adap)'!D162</f>
        <v>74330</v>
      </c>
      <c r="D161" s="6">
        <f>'Exportations  (adap)'!E162</f>
        <v>1234</v>
      </c>
      <c r="E161" s="6">
        <f>'Exportations  (adap)'!F162</f>
        <v>57919</v>
      </c>
    </row>
    <row r="162" spans="1:5" ht="16.5" x14ac:dyDescent="0.3">
      <c r="A162" s="5" t="str">
        <f>'Exportations  (adap)'!B163</f>
        <v>Tissus spéciaux, velours, dentelles et broderies</v>
      </c>
      <c r="B162" s="6">
        <f>'Exportations  (adap)'!C163</f>
        <v>198</v>
      </c>
      <c r="C162" s="6">
        <f>'Exportations  (adap)'!D163</f>
        <v>64339</v>
      </c>
      <c r="D162" s="6">
        <f>'Exportations  (adap)'!E163</f>
        <v>137</v>
      </c>
      <c r="E162" s="6">
        <f>'Exportations  (adap)'!F163</f>
        <v>50808</v>
      </c>
    </row>
    <row r="163" spans="1:5" ht="16.5" x14ac:dyDescent="0.3">
      <c r="A163" s="5" t="str">
        <f>'Exportations  (adap)'!B164</f>
        <v>Savons; agents de surface organiques et préparations tensio-avtives</v>
      </c>
      <c r="B163" s="6">
        <f>'Exportations  (adap)'!C164</f>
        <v>2925</v>
      </c>
      <c r="C163" s="6">
        <f>'Exportations  (adap)'!D164</f>
        <v>52180</v>
      </c>
      <c r="D163" s="6">
        <f>'Exportations  (adap)'!E164</f>
        <v>1129</v>
      </c>
      <c r="E163" s="6">
        <f>'Exportations  (adap)'!F164</f>
        <v>26377</v>
      </c>
    </row>
    <row r="164" spans="1:5" ht="16.5" x14ac:dyDescent="0.3">
      <c r="A164" s="5" t="str">
        <f>'Exportations  (adap)'!B165</f>
        <v>Tissus et fils de fibres synthétiques et artificielles</v>
      </c>
      <c r="B164" s="6">
        <f>'Exportations  (adap)'!C165</f>
        <v>596</v>
      </c>
      <c r="C164" s="6">
        <f>'Exportations  (adap)'!D165</f>
        <v>47821</v>
      </c>
      <c r="D164" s="6">
        <f>'Exportations  (adap)'!E165</f>
        <v>570</v>
      </c>
      <c r="E164" s="6">
        <f>'Exportations  (adap)'!F165</f>
        <v>57894</v>
      </c>
    </row>
    <row r="165" spans="1:5" ht="16.5" x14ac:dyDescent="0.3">
      <c r="A165" s="5" t="str">
        <f>'Exportations  (adap)'!B166</f>
        <v>Perles et bijouteries de fantaisie</v>
      </c>
      <c r="B165" s="6">
        <f>'Exportations  (adap)'!C166</f>
        <v>5</v>
      </c>
      <c r="C165" s="6">
        <f>'Exportations  (adap)'!D166</f>
        <v>38871</v>
      </c>
      <c r="D165" s="6">
        <f>'Exportations  (adap)'!E166</f>
        <v>5</v>
      </c>
      <c r="E165" s="6">
        <f>'Exportations  (adap)'!F166</f>
        <v>36409</v>
      </c>
    </row>
    <row r="166" spans="1:5" ht="16.5" x14ac:dyDescent="0.3">
      <c r="A166" s="5" t="str">
        <f>'Exportations  (adap)'!B167</f>
        <v>Ouvrages divers en cuivre</v>
      </c>
      <c r="B166" s="6">
        <f>'Exportations  (adap)'!C167</f>
        <v>104</v>
      </c>
      <c r="C166" s="6">
        <f>'Exportations  (adap)'!D167</f>
        <v>35730</v>
      </c>
      <c r="D166" s="6">
        <f>'Exportations  (adap)'!E167</f>
        <v>105</v>
      </c>
      <c r="E166" s="6">
        <f>'Exportations  (adap)'!F167</f>
        <v>39775</v>
      </c>
    </row>
    <row r="167" spans="1:5" ht="16.5" x14ac:dyDescent="0.3">
      <c r="A167" s="5" t="str">
        <f>'Exportations  (adap)'!B168</f>
        <v>Jouets, jeux et articles de divertissement ou de sport</v>
      </c>
      <c r="B167" s="6">
        <f>'Exportations  (adap)'!C168</f>
        <v>317</v>
      </c>
      <c r="C167" s="6">
        <f>'Exportations  (adap)'!D168</f>
        <v>32866</v>
      </c>
      <c r="D167" s="6">
        <f>'Exportations  (adap)'!E168</f>
        <v>227</v>
      </c>
      <c r="E167" s="6">
        <f>'Exportations  (adap)'!F168</f>
        <v>24480</v>
      </c>
    </row>
    <row r="168" spans="1:5" ht="16.5" x14ac:dyDescent="0.3">
      <c r="A168" s="5" t="str">
        <f>'Exportations  (adap)'!B169</f>
        <v>Tapis et revêtements de sol</v>
      </c>
      <c r="B168" s="6">
        <f>'Exportations  (adap)'!C169</f>
        <v>264</v>
      </c>
      <c r="C168" s="6">
        <f>'Exportations  (adap)'!D169</f>
        <v>31346</v>
      </c>
      <c r="D168" s="6">
        <f>'Exportations  (adap)'!E169</f>
        <v>367</v>
      </c>
      <c r="E168" s="6">
        <f>'Exportations  (adap)'!F169</f>
        <v>42478</v>
      </c>
    </row>
    <row r="169" spans="1:5" ht="16.5" x14ac:dyDescent="0.3">
      <c r="A169" s="5" t="str">
        <f>'Exportations  (adap)'!B170</f>
        <v>Peintures, vernis et mastics</v>
      </c>
      <c r="B169" s="6">
        <f>'Exportations  (adap)'!C170</f>
        <v>949</v>
      </c>
      <c r="C169" s="6">
        <f>'Exportations  (adap)'!D170</f>
        <v>31060</v>
      </c>
      <c r="D169" s="6">
        <f>'Exportations  (adap)'!E170</f>
        <v>1428</v>
      </c>
      <c r="E169" s="6">
        <f>'Exportations  (adap)'!F170</f>
        <v>45192</v>
      </c>
    </row>
    <row r="170" spans="1:5" ht="16.5" x14ac:dyDescent="0.3">
      <c r="A170" s="5" t="str">
        <f>'Exportations  (adap)'!B171</f>
        <v>Autres produits finis de consommation</v>
      </c>
      <c r="B170" s="6">
        <f>'Exportations  (adap)'!C171</f>
        <v>2072</v>
      </c>
      <c r="C170" s="6">
        <f>'Exportations  (adap)'!D171</f>
        <v>187230</v>
      </c>
      <c r="D170" s="6">
        <f>'Exportations  (adap)'!E171</f>
        <v>2985</v>
      </c>
      <c r="E170" s="6">
        <f>'Exportations  (adap)'!F171</f>
        <v>267337</v>
      </c>
    </row>
    <row r="171" spans="1:5" x14ac:dyDescent="0.25">
      <c r="A171" s="2" t="str">
        <f>UPPER('Exportations  (adap)'!B172)</f>
        <v>OR INDUSTRIEL</v>
      </c>
      <c r="B171" s="23">
        <f>'Exportations  (adap)'!C172</f>
        <v>0</v>
      </c>
      <c r="C171" s="3">
        <f>'Exportations  (adap)'!D172</f>
        <v>93222</v>
      </c>
      <c r="D171" s="23">
        <f>'Exportations  (adap)'!E172</f>
        <v>0</v>
      </c>
      <c r="E171" s="3">
        <f>'Exportations  (adap)'!F172</f>
        <v>68255</v>
      </c>
    </row>
    <row r="172" spans="1:5" ht="16.5" x14ac:dyDescent="0.25">
      <c r="A172" s="9" t="str">
        <f>'Exportations  (adap)'!B173</f>
        <v>Total général</v>
      </c>
      <c r="B172" s="10">
        <f>'Exportations  (adap)'!C173</f>
        <v>8126046</v>
      </c>
      <c r="C172" s="10">
        <f>'Exportations  (adap)'!D173</f>
        <v>120749240</v>
      </c>
      <c r="D172" s="10">
        <f>'Exportations  (adap)'!E173</f>
        <v>8354170</v>
      </c>
      <c r="E172" s="10">
        <f>'Exportations  (adap)'!F173</f>
        <v>116864351</v>
      </c>
    </row>
    <row r="173" spans="1:5" ht="15.75" x14ac:dyDescent="0.25">
      <c r="A173" s="11" t="s">
        <v>139</v>
      </c>
      <c r="B173" s="12"/>
      <c r="C173" s="12"/>
      <c r="D173" s="12"/>
      <c r="E173" s="12"/>
    </row>
    <row r="174" spans="1:5" x14ac:dyDescent="0.25">
      <c r="B174" s="4"/>
      <c r="C174" s="4"/>
      <c r="D174" s="4"/>
      <c r="E174" s="4"/>
    </row>
    <row r="175" spans="1:5" x14ac:dyDescent="0.25">
      <c r="B175" s="4"/>
      <c r="C175" s="4"/>
      <c r="D175" s="4"/>
      <c r="E175" s="4"/>
    </row>
    <row r="176" spans="1:5" x14ac:dyDescent="0.25">
      <c r="B176" s="7"/>
      <c r="C176" s="7"/>
      <c r="D176" s="7"/>
      <c r="E176" s="7"/>
    </row>
    <row r="177" spans="2:5" x14ac:dyDescent="0.25">
      <c r="B177" s="7"/>
      <c r="C177" s="7"/>
      <c r="D177" s="7"/>
      <c r="E177" s="7"/>
    </row>
    <row r="178" spans="2:5" x14ac:dyDescent="0.25">
      <c r="B178" s="7"/>
    </row>
    <row r="179" spans="2:5" x14ac:dyDescent="0.25">
      <c r="B179" s="4"/>
      <c r="C179" s="4"/>
      <c r="D179" s="4"/>
      <c r="E179" s="4"/>
    </row>
    <row r="180" spans="2:5" x14ac:dyDescent="0.25">
      <c r="B180" s="4"/>
      <c r="C180" s="4"/>
      <c r="D180" s="4"/>
      <c r="E180" s="4"/>
    </row>
  </sheetData>
  <sortState xmlns:xlrd2="http://schemas.microsoft.com/office/spreadsheetml/2017/richdata2" ref="G76:I156">
    <sortCondition descending="1" ref="G76:G156"/>
  </sortState>
  <mergeCells count="4">
    <mergeCell ref="A2:E3"/>
    <mergeCell ref="A5:A7"/>
    <mergeCell ref="B5:C5"/>
    <mergeCell ref="D5:E5"/>
  </mergeCells>
  <pageMargins left="0.7" right="0.7" top="0.75" bottom="0.75" header="0.3" footer="0.3"/>
  <pageSetup paperSize="9" orientation="portrait" r:id="rId1"/>
  <ignoredErrors>
    <ignoredError sqref="C7:E7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08"/>
  <sheetViews>
    <sheetView showGridLines="0" tabSelected="1" zoomScale="85" zoomScaleNormal="85" workbookViewId="0">
      <selection activeCell="H13" sqref="H13"/>
    </sheetView>
  </sheetViews>
  <sheetFormatPr baseColWidth="10" defaultRowHeight="15" x14ac:dyDescent="0.25"/>
  <cols>
    <col min="1" max="1" width="80.42578125" customWidth="1"/>
    <col min="2" max="2" width="17.85546875" customWidth="1"/>
    <col min="3" max="3" width="18.140625" customWidth="1"/>
    <col min="4" max="4" width="16.5703125" customWidth="1"/>
    <col min="5" max="5" width="19.5703125" customWidth="1"/>
    <col min="6" max="6" width="5.85546875" customWidth="1"/>
  </cols>
  <sheetData>
    <row r="1" spans="1:5" ht="15.75" x14ac:dyDescent="0.25">
      <c r="A1" s="13"/>
      <c r="B1" s="14"/>
      <c r="C1" s="14"/>
      <c r="D1" s="14"/>
      <c r="E1" s="14"/>
    </row>
    <row r="2" spans="1:5" x14ac:dyDescent="0.25">
      <c r="A2" s="43" t="s">
        <v>189</v>
      </c>
      <c r="B2" s="44"/>
      <c r="C2" s="44"/>
      <c r="D2" s="44"/>
      <c r="E2" s="45"/>
    </row>
    <row r="3" spans="1:5" ht="55.5" customHeight="1" x14ac:dyDescent="0.25">
      <c r="A3" s="46"/>
      <c r="B3" s="47"/>
      <c r="C3" s="47"/>
      <c r="D3" s="47"/>
      <c r="E3" s="48"/>
    </row>
    <row r="4" spans="1:5" ht="15.75" x14ac:dyDescent="0.25">
      <c r="A4" s="15"/>
      <c r="B4" s="16"/>
      <c r="C4" s="16"/>
      <c r="D4" s="16"/>
      <c r="E4" s="17"/>
    </row>
    <row r="5" spans="1:5" x14ac:dyDescent="0.25">
      <c r="A5" s="49"/>
      <c r="B5" s="51" t="str">
        <f>OUTIL!$A$1</f>
        <v>Janvier - Mars 2026*</v>
      </c>
      <c r="C5" s="52"/>
      <c r="D5" s="53" t="str">
        <f>FILTRES!$C$1</f>
        <v>Janvier - Mars 2025</v>
      </c>
      <c r="E5" s="52"/>
    </row>
    <row r="6" spans="1:5" ht="15.75" x14ac:dyDescent="0.3">
      <c r="A6" s="50"/>
      <c r="B6" s="1" t="s">
        <v>1</v>
      </c>
      <c r="C6" s="1" t="s">
        <v>2</v>
      </c>
      <c r="D6" s="1" t="s">
        <v>1</v>
      </c>
      <c r="E6" s="1" t="s">
        <v>2</v>
      </c>
    </row>
    <row r="7" spans="1:5" ht="15.75" x14ac:dyDescent="0.3">
      <c r="A7" s="50"/>
      <c r="B7" s="18" t="s">
        <v>3</v>
      </c>
      <c r="C7" s="18" t="s">
        <v>4</v>
      </c>
      <c r="D7" s="18" t="s">
        <v>3</v>
      </c>
      <c r="E7" s="18" t="s">
        <v>4</v>
      </c>
    </row>
    <row r="8" spans="1:5" x14ac:dyDescent="0.25">
      <c r="A8" s="2" t="str">
        <f>UPPER('Importations (adap)'!B9)</f>
        <v>ALIMENTATION, BOISSONS ET TABACS</v>
      </c>
      <c r="B8" s="2">
        <f>'Importations (adap)'!C9</f>
        <v>4400209</v>
      </c>
      <c r="C8" s="2">
        <f>'Importations (adap)'!D9</f>
        <v>22523733</v>
      </c>
      <c r="D8" s="2">
        <f>'Importations (adap)'!E9</f>
        <v>3970304</v>
      </c>
      <c r="E8" s="2">
        <f>'Importations (adap)'!F9</f>
        <v>23948585</v>
      </c>
    </row>
    <row r="9" spans="1:5" ht="16.5" x14ac:dyDescent="0.3">
      <c r="A9" s="5" t="str">
        <f>'Importations (adap)'!B10</f>
        <v>Blé</v>
      </c>
      <c r="B9" s="5">
        <f>'Importations (adap)'!C10</f>
        <v>1713423</v>
      </c>
      <c r="C9" s="5">
        <f>'Importations (adap)'!D10</f>
        <v>4282050</v>
      </c>
      <c r="D9" s="5">
        <f>'Importations (adap)'!E10</f>
        <v>1244839</v>
      </c>
      <c r="E9" s="5">
        <f>'Importations (adap)'!F10</f>
        <v>3534452</v>
      </c>
    </row>
    <row r="10" spans="1:5" ht="16.5" x14ac:dyDescent="0.3">
      <c r="A10" s="5" t="str">
        <f>'Importations (adap)'!B11</f>
        <v>Tourteaux et autres résidus des industries alimentaires</v>
      </c>
      <c r="B10" s="5">
        <f>'Importations (adap)'!C11</f>
        <v>764503</v>
      </c>
      <c r="C10" s="5">
        <f>'Importations (adap)'!D11</f>
        <v>2078968</v>
      </c>
      <c r="D10" s="5">
        <f>'Importations (adap)'!E11</f>
        <v>717599</v>
      </c>
      <c r="E10" s="5">
        <f>'Importations (adap)'!F11</f>
        <v>1875253</v>
      </c>
    </row>
    <row r="11" spans="1:5" ht="16.5" x14ac:dyDescent="0.3">
      <c r="A11" s="5" t="str">
        <f>'Importations (adap)'!B12</f>
        <v>Mais</v>
      </c>
      <c r="B11" s="5">
        <f>'Importations (adap)'!C12</f>
        <v>782884</v>
      </c>
      <c r="C11" s="5">
        <f>'Importations (adap)'!D12</f>
        <v>1842319</v>
      </c>
      <c r="D11" s="5">
        <f>'Importations (adap)'!E12</f>
        <v>673008</v>
      </c>
      <c r="E11" s="5">
        <f>'Importations (adap)'!F12</f>
        <v>1797209</v>
      </c>
    </row>
    <row r="12" spans="1:5" ht="16.5" x14ac:dyDescent="0.3">
      <c r="A12" s="5" t="str">
        <f>'Importations (adap)'!B13</f>
        <v>Fruits frais ou secs, congelés ou en saumure</v>
      </c>
      <c r="B12" s="5">
        <f>'Importations (adap)'!C13</f>
        <v>57121</v>
      </c>
      <c r="C12" s="5">
        <f>'Importations (adap)'!D13</f>
        <v>1404492</v>
      </c>
      <c r="D12" s="5">
        <f>'Importations (adap)'!E13</f>
        <v>47858</v>
      </c>
      <c r="E12" s="5">
        <f>'Importations (adap)'!F13</f>
        <v>1183507</v>
      </c>
    </row>
    <row r="13" spans="1:5" ht="16.5" x14ac:dyDescent="0.3">
      <c r="A13" s="5" t="str">
        <f>'Importations (adap)'!B14</f>
        <v>Sucre brut ou raffiné</v>
      </c>
      <c r="B13" s="5">
        <f>'Importations (adap)'!C14</f>
        <v>267591</v>
      </c>
      <c r="C13" s="5">
        <f>'Importations (adap)'!D14</f>
        <v>954014</v>
      </c>
      <c r="D13" s="5">
        <f>'Importations (adap)'!E14</f>
        <v>369014</v>
      </c>
      <c r="E13" s="5">
        <f>'Importations (adap)'!F14</f>
        <v>1956460</v>
      </c>
    </row>
    <row r="14" spans="1:5" ht="16.5" x14ac:dyDescent="0.3">
      <c r="A14" s="5" t="str">
        <f>'Importations (adap)'!B15</f>
        <v>Animaux vivants</v>
      </c>
      <c r="B14" s="5">
        <f>'Importations (adap)'!C15</f>
        <v>20098</v>
      </c>
      <c r="C14" s="5">
        <f>'Importations (adap)'!D15</f>
        <v>874483</v>
      </c>
      <c r="D14" s="5">
        <f>'Importations (adap)'!E15</f>
        <v>41183</v>
      </c>
      <c r="E14" s="5">
        <f>'Importations (adap)'!F15</f>
        <v>1856443</v>
      </c>
    </row>
    <row r="15" spans="1:5" ht="16.5" x14ac:dyDescent="0.3">
      <c r="A15" s="5" t="str">
        <f>'Importations (adap)'!B16</f>
        <v>Dattes</v>
      </c>
      <c r="B15" s="5">
        <f>'Importations (adap)'!C16</f>
        <v>50623</v>
      </c>
      <c r="C15" s="5">
        <f>'Importations (adap)'!D16</f>
        <v>867272</v>
      </c>
      <c r="D15" s="5">
        <f>'Importations (adap)'!E16</f>
        <v>79015</v>
      </c>
      <c r="E15" s="5">
        <f>'Importations (adap)'!F16</f>
        <v>1537536</v>
      </c>
    </row>
    <row r="16" spans="1:5" ht="16.5" x14ac:dyDescent="0.3">
      <c r="A16" s="5" t="str">
        <f>'Importations (adap)'!B17</f>
        <v>Café</v>
      </c>
      <c r="B16" s="5">
        <f>'Importations (adap)'!C17</f>
        <v>14311</v>
      </c>
      <c r="C16" s="5">
        <f>'Importations (adap)'!D17</f>
        <v>755495</v>
      </c>
      <c r="D16" s="5">
        <f>'Importations (adap)'!E17</f>
        <v>14574</v>
      </c>
      <c r="E16" s="5">
        <f>'Importations (adap)'!F17</f>
        <v>793384</v>
      </c>
    </row>
    <row r="17" spans="1:5" ht="16.5" x14ac:dyDescent="0.3">
      <c r="A17" s="5" t="str">
        <f>'Importations (adap)'!B18</f>
        <v>Orge</v>
      </c>
      <c r="B17" s="5">
        <f>'Importations (adap)'!C18</f>
        <v>286796</v>
      </c>
      <c r="C17" s="5">
        <f>'Importations (adap)'!D18</f>
        <v>693537</v>
      </c>
      <c r="D17" s="5">
        <f>'Importations (adap)'!E18</f>
        <v>371413</v>
      </c>
      <c r="E17" s="5">
        <f>'Importations (adap)'!F18</f>
        <v>890672</v>
      </c>
    </row>
    <row r="18" spans="1:5" ht="16.5" x14ac:dyDescent="0.3">
      <c r="A18" s="5" t="str">
        <f>'Importations (adap)'!B19</f>
        <v>Préparations alimentaires diverses</v>
      </c>
      <c r="B18" s="5">
        <f>'Importations (adap)'!C19</f>
        <v>17224</v>
      </c>
      <c r="C18" s="5">
        <f>'Importations (adap)'!D19</f>
        <v>676940</v>
      </c>
      <c r="D18" s="5">
        <f>'Importations (adap)'!E19</f>
        <v>15587</v>
      </c>
      <c r="E18" s="5">
        <f>'Importations (adap)'!F19</f>
        <v>609896</v>
      </c>
    </row>
    <row r="19" spans="1:5" ht="16.5" x14ac:dyDescent="0.3">
      <c r="A19" s="5" t="str">
        <f>'Importations (adap)'!B20</f>
        <v>Tabacs</v>
      </c>
      <c r="B19" s="5">
        <f>'Importations (adap)'!C20</f>
        <v>4147</v>
      </c>
      <c r="C19" s="5">
        <f>'Importations (adap)'!D20</f>
        <v>610913</v>
      </c>
      <c r="D19" s="5">
        <f>'Importations (adap)'!E20</f>
        <v>4309</v>
      </c>
      <c r="E19" s="5">
        <f>'Importations (adap)'!F20</f>
        <v>579946</v>
      </c>
    </row>
    <row r="20" spans="1:5" ht="16.5" x14ac:dyDescent="0.3">
      <c r="A20" s="5" t="str">
        <f>'Importations (adap)'!B21</f>
        <v>Thé</v>
      </c>
      <c r="B20" s="5">
        <f>'Importations (adap)'!C21</f>
        <v>19395</v>
      </c>
      <c r="C20" s="5">
        <f>'Importations (adap)'!D21</f>
        <v>565632</v>
      </c>
      <c r="D20" s="5">
        <f>'Importations (adap)'!E21</f>
        <v>21718</v>
      </c>
      <c r="E20" s="5">
        <f>'Importations (adap)'!F21</f>
        <v>670254</v>
      </c>
    </row>
    <row r="21" spans="1:5" ht="16.5" x14ac:dyDescent="0.3">
      <c r="A21" s="5" t="str">
        <f>'Importations (adap)'!B22</f>
        <v>Fromage</v>
      </c>
      <c r="B21" s="5">
        <f>'Importations (adap)'!C22</f>
        <v>9161</v>
      </c>
      <c r="C21" s="5">
        <f>'Importations (adap)'!D22</f>
        <v>556772</v>
      </c>
      <c r="D21" s="5">
        <f>'Importations (adap)'!E22</f>
        <v>8506</v>
      </c>
      <c r="E21" s="5">
        <f>'Importations (adap)'!F22</f>
        <v>515117</v>
      </c>
    </row>
    <row r="22" spans="1:5" ht="16.5" x14ac:dyDescent="0.3">
      <c r="A22" s="5" t="str">
        <f>'Importations (adap)'!B23</f>
        <v>Patisseries et préparations à base de céréales</v>
      </c>
      <c r="B22" s="5">
        <f>'Importations (adap)'!C23</f>
        <v>19224</v>
      </c>
      <c r="C22" s="5">
        <f>'Importations (adap)'!D23</f>
        <v>546802</v>
      </c>
      <c r="D22" s="5">
        <f>'Importations (adap)'!E23</f>
        <v>18587</v>
      </c>
      <c r="E22" s="5">
        <f>'Importations (adap)'!F23</f>
        <v>501870</v>
      </c>
    </row>
    <row r="23" spans="1:5" ht="16.5" x14ac:dyDescent="0.3">
      <c r="A23" s="5" t="str">
        <f>'Importations (adap)'!B24</f>
        <v>Crustacés, mollusques et coquillages</v>
      </c>
      <c r="B23" s="5">
        <f>'Importations (adap)'!C24</f>
        <v>13873</v>
      </c>
      <c r="C23" s="5">
        <f>'Importations (adap)'!D24</f>
        <v>477336</v>
      </c>
      <c r="D23" s="5">
        <f>'Importations (adap)'!E24</f>
        <v>12973</v>
      </c>
      <c r="E23" s="5">
        <f>'Importations (adap)'!F24</f>
        <v>434867</v>
      </c>
    </row>
    <row r="24" spans="1:5" ht="16.5" x14ac:dyDescent="0.3">
      <c r="A24" s="5" t="str">
        <f>'Importations (adap)'!B25</f>
        <v>Cacao et preparations à base de cacao</v>
      </c>
      <c r="B24" s="5">
        <f>'Importations (adap)'!C25</f>
        <v>7282</v>
      </c>
      <c r="C24" s="5">
        <f>'Importations (adap)'!D25</f>
        <v>463486</v>
      </c>
      <c r="D24" s="5">
        <f>'Importations (adap)'!E25</f>
        <v>7201</v>
      </c>
      <c r="E24" s="5">
        <f>'Importations (adap)'!F25</f>
        <v>421959</v>
      </c>
    </row>
    <row r="25" spans="1:5" ht="16.5" x14ac:dyDescent="0.3">
      <c r="A25" s="5" t="str">
        <f>'Importations (adap)'!B26</f>
        <v>Légumes à cosse secs</v>
      </c>
      <c r="B25" s="5">
        <f>'Importations (adap)'!C26</f>
        <v>61772</v>
      </c>
      <c r="C25" s="5">
        <f>'Importations (adap)'!D26</f>
        <v>424294</v>
      </c>
      <c r="D25" s="5">
        <f>'Importations (adap)'!E26</f>
        <v>49174</v>
      </c>
      <c r="E25" s="5">
        <f>'Importations (adap)'!F26</f>
        <v>517275</v>
      </c>
    </row>
    <row r="26" spans="1:5" ht="16.5" x14ac:dyDescent="0.3">
      <c r="A26" s="5" t="str">
        <f>'Importations (adap)'!B27</f>
        <v>Lait et produits de la laiterie autres que le beurre et le fromage</v>
      </c>
      <c r="B26" s="5">
        <f>'Importations (adap)'!C27</f>
        <v>16521</v>
      </c>
      <c r="C26" s="5">
        <f>'Importations (adap)'!D27</f>
        <v>412771</v>
      </c>
      <c r="D26" s="5">
        <f>'Importations (adap)'!E27</f>
        <v>14840</v>
      </c>
      <c r="E26" s="5">
        <f>'Importations (adap)'!F27</f>
        <v>349621</v>
      </c>
    </row>
    <row r="27" spans="1:5" ht="16.5" x14ac:dyDescent="0.3">
      <c r="A27" s="5" t="str">
        <f>'Importations (adap)'!B28</f>
        <v>Préparations pour l'alimentation des animaux.</v>
      </c>
      <c r="B27" s="5">
        <f>'Importations (adap)'!C28</f>
        <v>53528</v>
      </c>
      <c r="C27" s="5">
        <f>'Importations (adap)'!D28</f>
        <v>393126</v>
      </c>
      <c r="D27" s="5">
        <f>'Importations (adap)'!E28</f>
        <v>55757</v>
      </c>
      <c r="E27" s="5">
        <f>'Importations (adap)'!F28</f>
        <v>359157</v>
      </c>
    </row>
    <row r="28" spans="1:5" ht="16.5" x14ac:dyDescent="0.3">
      <c r="A28" s="5" t="str">
        <f>'Importations (adap)'!B29</f>
        <v>Beurre</v>
      </c>
      <c r="B28" s="5">
        <f>'Importations (adap)'!C29</f>
        <v>6630</v>
      </c>
      <c r="C28" s="5">
        <f>'Importations (adap)'!D29</f>
        <v>373114</v>
      </c>
      <c r="D28" s="5">
        <f>'Importations (adap)'!E29</f>
        <v>4140</v>
      </c>
      <c r="E28" s="5">
        <f>'Importations (adap)'!F29</f>
        <v>273526</v>
      </c>
    </row>
    <row r="29" spans="1:5" ht="16.5" x14ac:dyDescent="0.3">
      <c r="A29" s="5" t="str">
        <f>'Importations (adap)'!B30</f>
        <v>Epices</v>
      </c>
      <c r="B29" s="5">
        <f>'Importations (adap)'!C30</f>
        <v>9490</v>
      </c>
      <c r="C29" s="5">
        <f>'Importations (adap)'!D30</f>
        <v>298103</v>
      </c>
      <c r="D29" s="5">
        <f>'Importations (adap)'!E30</f>
        <v>12364</v>
      </c>
      <c r="E29" s="5">
        <f>'Importations (adap)'!F30</f>
        <v>398438</v>
      </c>
    </row>
    <row r="30" spans="1:5" ht="16.5" x14ac:dyDescent="0.3">
      <c r="A30" s="5" t="str">
        <f>'Importations (adap)'!B31</f>
        <v>Bières; vins; vermouths; et autres boissons spiritueuses</v>
      </c>
      <c r="B30" s="5">
        <f>'Importations (adap)'!C31</f>
        <v>15588</v>
      </c>
      <c r="C30" s="5">
        <f>'Importations (adap)'!D31</f>
        <v>285751</v>
      </c>
      <c r="D30" s="5">
        <f>'Importations (adap)'!E31</f>
        <v>7403</v>
      </c>
      <c r="E30" s="5">
        <f>'Importations (adap)'!F31</f>
        <v>204565</v>
      </c>
    </row>
    <row r="31" spans="1:5" ht="16.5" x14ac:dyDescent="0.3">
      <c r="A31" s="5" t="str">
        <f>'Importations (adap)'!B32</f>
        <v>Poissons frais, salés, séchés ou fumés</v>
      </c>
      <c r="B31" s="5">
        <f>'Importations (adap)'!C32</f>
        <v>13524</v>
      </c>
      <c r="C31" s="5">
        <f>'Importations (adap)'!D32</f>
        <v>274628</v>
      </c>
      <c r="D31" s="5">
        <f>'Importations (adap)'!E32</f>
        <v>8511</v>
      </c>
      <c r="E31" s="5">
        <f>'Importations (adap)'!F32</f>
        <v>192459</v>
      </c>
    </row>
    <row r="32" spans="1:5" ht="16.5" x14ac:dyDescent="0.3">
      <c r="A32" s="5" t="str">
        <f>'Importations (adap)'!B33</f>
        <v>Conserves de légumes</v>
      </c>
      <c r="B32" s="5">
        <f>'Importations (adap)'!C33</f>
        <v>16164</v>
      </c>
      <c r="C32" s="5">
        <f>'Importations (adap)'!D33</f>
        <v>257225</v>
      </c>
      <c r="D32" s="5">
        <f>'Importations (adap)'!E33</f>
        <v>14486</v>
      </c>
      <c r="E32" s="5">
        <f>'Importations (adap)'!F33</f>
        <v>241324</v>
      </c>
    </row>
    <row r="33" spans="1:5" ht="16.5" x14ac:dyDescent="0.3">
      <c r="A33" s="5" t="str">
        <f>'Importations (adap)'!B34</f>
        <v>Légumes frais, congelés ou en saumure</v>
      </c>
      <c r="B33" s="5">
        <f>'Importations (adap)'!C34</f>
        <v>24005</v>
      </c>
      <c r="C33" s="5">
        <f>'Importations (adap)'!D34</f>
        <v>247432</v>
      </c>
      <c r="D33" s="5">
        <f>'Importations (adap)'!E34</f>
        <v>7037</v>
      </c>
      <c r="E33" s="5">
        <f>'Importations (adap)'!F34</f>
        <v>188888</v>
      </c>
    </row>
    <row r="34" spans="1:5" ht="16.5" x14ac:dyDescent="0.3">
      <c r="A34" s="5" t="str">
        <f>'Importations (adap)'!B35</f>
        <v>Pommes de terre</v>
      </c>
      <c r="B34" s="5">
        <f>'Importations (adap)'!C35</f>
        <v>35713</v>
      </c>
      <c r="C34" s="5">
        <f>'Importations (adap)'!D35</f>
        <v>219322</v>
      </c>
      <c r="D34" s="5">
        <f>'Importations (adap)'!E35</f>
        <v>38239</v>
      </c>
      <c r="E34" s="5">
        <f>'Importations (adap)'!F35</f>
        <v>376474</v>
      </c>
    </row>
    <row r="35" spans="1:5" ht="16.5" x14ac:dyDescent="0.3">
      <c r="A35" s="5" t="str">
        <f>'Importations (adap)'!B36</f>
        <v>Préparations et conserves de poissons et crustacés</v>
      </c>
      <c r="B35" s="5">
        <f>'Importations (adap)'!C36</f>
        <v>4119</v>
      </c>
      <c r="C35" s="5">
        <f>'Importations (adap)'!D36</f>
        <v>199485</v>
      </c>
      <c r="D35" s="5">
        <f>'Importations (adap)'!E36</f>
        <v>2489</v>
      </c>
      <c r="E35" s="5">
        <f>'Importations (adap)'!F36</f>
        <v>116871</v>
      </c>
    </row>
    <row r="36" spans="1:5" ht="16.5" x14ac:dyDescent="0.3">
      <c r="A36" s="5" t="str">
        <f>'Importations (adap)'!B37</f>
        <v>Eaux minérales et boissons non alcooliques</v>
      </c>
      <c r="B36" s="5">
        <f>'Importations (adap)'!C37</f>
        <v>18157</v>
      </c>
      <c r="C36" s="5">
        <f>'Importations (adap)'!D37</f>
        <v>178153</v>
      </c>
      <c r="D36" s="5">
        <f>'Importations (adap)'!E37</f>
        <v>16904</v>
      </c>
      <c r="E36" s="5">
        <f>'Importations (adap)'!F37</f>
        <v>148038</v>
      </c>
    </row>
    <row r="37" spans="1:5" ht="16.5" x14ac:dyDescent="0.3">
      <c r="A37" s="5" t="str">
        <f>'Importations (adap)'!B38</f>
        <v>Riz</v>
      </c>
      <c r="B37" s="5">
        <f>'Importations (adap)'!C38</f>
        <v>24452</v>
      </c>
      <c r="C37" s="5">
        <f>'Importations (adap)'!D38</f>
        <v>150407</v>
      </c>
      <c r="D37" s="5">
        <f>'Importations (adap)'!E38</f>
        <v>23268</v>
      </c>
      <c r="E37" s="5">
        <f>'Importations (adap)'!F38</f>
        <v>169934</v>
      </c>
    </row>
    <row r="38" spans="1:5" ht="16.5" x14ac:dyDescent="0.3">
      <c r="A38" s="5" t="str">
        <f>'Importations (adap)'!B39</f>
        <v>Préparations lactées pour enfants</v>
      </c>
      <c r="B38" s="5">
        <f>'Importations (adap)'!C39</f>
        <v>1285</v>
      </c>
      <c r="C38" s="5">
        <f>'Importations (adap)'!D39</f>
        <v>134798</v>
      </c>
      <c r="D38" s="5">
        <f>'Importations (adap)'!E39</f>
        <v>1833</v>
      </c>
      <c r="E38" s="5">
        <f>'Importations (adap)'!F39</f>
        <v>173481</v>
      </c>
    </row>
    <row r="39" spans="1:5" ht="16.5" x14ac:dyDescent="0.3">
      <c r="A39" s="5" t="str">
        <f>'Importations (adap)'!B40</f>
        <v>Autres produits alimentaires</v>
      </c>
      <c r="B39" s="5">
        <f>'Importations (adap)'!C40</f>
        <v>51605</v>
      </c>
      <c r="C39" s="5">
        <f>'Importations (adap)'!D40</f>
        <v>1024613</v>
      </c>
      <c r="D39" s="5">
        <f>'Importations (adap)'!E40</f>
        <v>66475</v>
      </c>
      <c r="E39" s="5">
        <f>'Importations (adap)'!F40</f>
        <v>1079709</v>
      </c>
    </row>
    <row r="40" spans="1:5" x14ac:dyDescent="0.25">
      <c r="A40" s="2" t="str">
        <f>UPPER('Importations (adap)'!B41)</f>
        <v>ENERGIE ET LUBRIFIANTS</v>
      </c>
      <c r="B40" s="2">
        <f>'Importations (adap)'!C41</f>
        <v>8214967</v>
      </c>
      <c r="C40" s="2">
        <f>'Importations (adap)'!D41</f>
        <v>28487048</v>
      </c>
      <c r="D40" s="2">
        <f>'Importations (adap)'!E41</f>
        <v>8663104</v>
      </c>
      <c r="E40" s="2">
        <f>'Importations (adap)'!F41</f>
        <v>28175361</v>
      </c>
    </row>
    <row r="41" spans="1:5" ht="16.5" x14ac:dyDescent="0.3">
      <c r="A41" s="5" t="str">
        <f>'Importations (adap)'!B42</f>
        <v>Gas-oils et fuel-oils</v>
      </c>
      <c r="B41" s="5">
        <f>'Importations (adap)'!C42</f>
        <v>2197389</v>
      </c>
      <c r="C41" s="5">
        <f>'Importations (adap)'!D42</f>
        <v>15286692</v>
      </c>
      <c r="D41" s="5">
        <f>'Importations (adap)'!E42</f>
        <v>1898441</v>
      </c>
      <c r="E41" s="5">
        <f>'Importations (adap)'!F42</f>
        <v>13323302</v>
      </c>
    </row>
    <row r="42" spans="1:5" ht="16.5" x14ac:dyDescent="0.3">
      <c r="A42" s="5" t="str">
        <f>'Importations (adap)'!B43</f>
        <v>Gaz de pétrole et autres hydrocarbures</v>
      </c>
      <c r="B42" s="5">
        <f>'Importations (adap)'!C43</f>
        <v>2738421</v>
      </c>
      <c r="C42" s="5">
        <f>'Importations (adap)'!D43</f>
        <v>4589000</v>
      </c>
      <c r="D42" s="5">
        <f>'Importations (adap)'!E43</f>
        <v>3109489</v>
      </c>
      <c r="E42" s="5">
        <f>'Importations (adap)'!F43</f>
        <v>5882967</v>
      </c>
    </row>
    <row r="43" spans="1:5" ht="16.5" x14ac:dyDescent="0.3">
      <c r="A43" s="5" t="str">
        <f>'Importations (adap)'!B44</f>
        <v>Huiles de pétrole et lubrifiants</v>
      </c>
      <c r="B43" s="5">
        <f>'Importations (adap)'!C44</f>
        <v>433206</v>
      </c>
      <c r="C43" s="5">
        <f>'Importations (adap)'!D44</f>
        <v>3511079</v>
      </c>
      <c r="D43" s="5">
        <f>'Importations (adap)'!E44</f>
        <v>349161</v>
      </c>
      <c r="E43" s="5">
        <f>'Importations (adap)'!F44</f>
        <v>2841572</v>
      </c>
    </row>
    <row r="44" spans="1:5" ht="16.5" x14ac:dyDescent="0.3">
      <c r="A44" s="5" t="str">
        <f>'Importations (adap)'!B45</f>
        <v>Houilles; cokes et combustibles solides similaires</v>
      </c>
      <c r="B44" s="5">
        <f>'Importations (adap)'!C45</f>
        <v>2512674</v>
      </c>
      <c r="C44" s="5">
        <f>'Importations (adap)'!D45</f>
        <v>2657244</v>
      </c>
      <c r="D44" s="5">
        <f>'Importations (adap)'!E45</f>
        <v>2986190</v>
      </c>
      <c r="E44" s="5">
        <f>'Importations (adap)'!F45</f>
        <v>3557071</v>
      </c>
    </row>
    <row r="45" spans="1:5" ht="16.5" x14ac:dyDescent="0.3">
      <c r="A45" s="5" t="str">
        <f>'Importations (adap)'!B46</f>
        <v>Essence de pétrole</v>
      </c>
      <c r="B45" s="5">
        <f>'Importations (adap)'!C46</f>
        <v>242897</v>
      </c>
      <c r="C45" s="5">
        <f>'Importations (adap)'!D46</f>
        <v>1731990</v>
      </c>
      <c r="D45" s="5">
        <f>'Importations (adap)'!E46</f>
        <v>192938</v>
      </c>
      <c r="E45" s="5">
        <f>'Importations (adap)'!F46</f>
        <v>1516770</v>
      </c>
    </row>
    <row r="46" spans="1:5" ht="16.5" x14ac:dyDescent="0.3">
      <c r="A46" s="5" t="str">
        <f>'Importations (adap)'!B47</f>
        <v>Paraffines et autres produits dérivés du pétrole</v>
      </c>
      <c r="B46" s="5">
        <f>'Importations (adap)'!C47</f>
        <v>90379</v>
      </c>
      <c r="C46" s="5">
        <f>'Importations (adap)'!D47</f>
        <v>376477</v>
      </c>
      <c r="D46" s="5">
        <f>'Importations (adap)'!E47</f>
        <v>126885</v>
      </c>
      <c r="E46" s="5">
        <f>'Importations (adap)'!F47</f>
        <v>655233</v>
      </c>
    </row>
    <row r="47" spans="1:5" ht="16.5" x14ac:dyDescent="0.3">
      <c r="A47" s="5" t="str">
        <f>'Importations (adap)'!B48</f>
        <v>Autres produits énergétiques</v>
      </c>
      <c r="B47" s="5">
        <f>'Importations (adap)'!C48</f>
        <v>0</v>
      </c>
      <c r="C47" s="5">
        <f>'Importations (adap)'!D48</f>
        <v>334566</v>
      </c>
      <c r="D47" s="5">
        <f>'Importations (adap)'!E48</f>
        <v>0</v>
      </c>
      <c r="E47" s="5">
        <f>'Importations (adap)'!F48</f>
        <v>398446</v>
      </c>
    </row>
    <row r="48" spans="1:5" x14ac:dyDescent="0.25">
      <c r="A48" s="2" t="str">
        <f>UPPER('Importations (adap)'!B49)</f>
        <v>PRODUITS BRUTS D'ORIGINE ANIMALE ET VEGETALE</v>
      </c>
      <c r="B48" s="2">
        <f>'Importations (adap)'!C49</f>
        <v>435480</v>
      </c>
      <c r="C48" s="2">
        <f>'Importations (adap)'!D49</f>
        <v>4346667</v>
      </c>
      <c r="D48" s="2">
        <f>'Importations (adap)'!E49</f>
        <v>548916</v>
      </c>
      <c r="E48" s="2">
        <f>'Importations (adap)'!F49</f>
        <v>5176198</v>
      </c>
    </row>
    <row r="49" spans="1:5" ht="16.5" x14ac:dyDescent="0.3">
      <c r="A49" s="5" t="str">
        <f>'Importations (adap)'!B50</f>
        <v>Huile de soja brute ou raffinée</v>
      </c>
      <c r="B49" s="5">
        <f>'Importations (adap)'!C50</f>
        <v>153871</v>
      </c>
      <c r="C49" s="5">
        <f>'Importations (adap)'!D50</f>
        <v>1665606</v>
      </c>
      <c r="D49" s="5">
        <f>'Importations (adap)'!E50</f>
        <v>170368</v>
      </c>
      <c r="E49" s="5">
        <f>'Importations (adap)'!F50</f>
        <v>1884351</v>
      </c>
    </row>
    <row r="50" spans="1:5" ht="16.5" x14ac:dyDescent="0.3">
      <c r="A50" s="5" t="str">
        <f>'Importations (adap)'!B51</f>
        <v>Bois bruts, équarris ou sciés</v>
      </c>
      <c r="B50" s="5">
        <f>'Importations (adap)'!C51</f>
        <v>118121</v>
      </c>
      <c r="C50" s="5">
        <f>'Importations (adap)'!D51</f>
        <v>587076</v>
      </c>
      <c r="D50" s="5">
        <f>'Importations (adap)'!E51</f>
        <v>150747</v>
      </c>
      <c r="E50" s="5">
        <f>'Importations (adap)'!F51</f>
        <v>729881</v>
      </c>
    </row>
    <row r="51" spans="1:5" ht="16.5" x14ac:dyDescent="0.3">
      <c r="A51" s="5" t="str">
        <f>'Importations (adap)'!B52</f>
        <v>Graines, spores et fruits à ensemencer</v>
      </c>
      <c r="B51" s="5">
        <f>'Importations (adap)'!C52</f>
        <v>1228</v>
      </c>
      <c r="C51" s="5">
        <f>'Importations (adap)'!D52</f>
        <v>444820</v>
      </c>
      <c r="D51" s="5">
        <f>'Importations (adap)'!E52</f>
        <v>6964</v>
      </c>
      <c r="E51" s="5">
        <f>'Importations (adap)'!F52</f>
        <v>271170</v>
      </c>
    </row>
    <row r="52" spans="1:5" ht="16.5" x14ac:dyDescent="0.3">
      <c r="A52" s="5" t="str">
        <f>'Importations (adap)'!B53</f>
        <v>Graines et fruits oléagineux</v>
      </c>
      <c r="B52" s="5">
        <f>'Importations (adap)'!C53</f>
        <v>19077</v>
      </c>
      <c r="C52" s="5">
        <f>'Importations (adap)'!D53</f>
        <v>339797</v>
      </c>
      <c r="D52" s="5">
        <f>'Importations (adap)'!E53</f>
        <v>22861</v>
      </c>
      <c r="E52" s="5">
        <f>'Importations (adap)'!F53</f>
        <v>465769</v>
      </c>
    </row>
    <row r="53" spans="1:5" ht="16.5" x14ac:dyDescent="0.3">
      <c r="A53" s="5" t="str">
        <f>'Importations (adap)'!B54</f>
        <v>Huile de palme ou palmiste brute ou raffinée</v>
      </c>
      <c r="B53" s="5">
        <f>'Importations (adap)'!C54</f>
        <v>14835</v>
      </c>
      <c r="C53" s="5">
        <f>'Importations (adap)'!D54</f>
        <v>190913</v>
      </c>
      <c r="D53" s="5">
        <f>'Importations (adap)'!E54</f>
        <v>19014</v>
      </c>
      <c r="E53" s="5">
        <f>'Importations (adap)'!F54</f>
        <v>271235</v>
      </c>
    </row>
    <row r="54" spans="1:5" ht="16.5" x14ac:dyDescent="0.3">
      <c r="A54" s="5" t="str">
        <f>'Importations (adap)'!B55</f>
        <v>Sous-produits animaux non comestibles</v>
      </c>
      <c r="B54" s="5">
        <f>'Importations (adap)'!C55</f>
        <v>4293</v>
      </c>
      <c r="C54" s="5">
        <f>'Importations (adap)'!D55</f>
        <v>183189</v>
      </c>
      <c r="D54" s="5">
        <f>'Importations (adap)'!E55</f>
        <v>3791</v>
      </c>
      <c r="E54" s="5">
        <f>'Importations (adap)'!F55</f>
        <v>173716</v>
      </c>
    </row>
    <row r="55" spans="1:5" ht="16.5" x14ac:dyDescent="0.3">
      <c r="A55" s="5" t="str">
        <f>'Importations (adap)'!B56</f>
        <v>Plantes vivantes et produits de la floriculture</v>
      </c>
      <c r="B55" s="5">
        <f>'Importations (adap)'!C56</f>
        <v>2264</v>
      </c>
      <c r="C55" s="5">
        <f>'Importations (adap)'!D56</f>
        <v>159708</v>
      </c>
      <c r="D55" s="5">
        <f>'Importations (adap)'!E56</f>
        <v>4080</v>
      </c>
      <c r="E55" s="5">
        <f>'Importations (adap)'!F56</f>
        <v>205109</v>
      </c>
    </row>
    <row r="56" spans="1:5" ht="16.5" x14ac:dyDescent="0.3">
      <c r="A56" s="5" t="str">
        <f>'Importations (adap)'!B57</f>
        <v>Autres huiles végétales brutes ou raffinées</v>
      </c>
      <c r="B56" s="5">
        <f>'Importations (adap)'!C57</f>
        <v>8355</v>
      </c>
      <c r="C56" s="5">
        <f>'Importations (adap)'!D57</f>
        <v>116488</v>
      </c>
      <c r="D56" s="5">
        <f>'Importations (adap)'!E57</f>
        <v>3877</v>
      </c>
      <c r="E56" s="5">
        <f>'Importations (adap)'!F57</f>
        <v>75634</v>
      </c>
    </row>
    <row r="57" spans="1:5" ht="16.5" x14ac:dyDescent="0.3">
      <c r="A57" s="5" t="str">
        <f>'Importations (adap)'!B58</f>
        <v>Plantes et parties de plantes</v>
      </c>
      <c r="B57" s="5">
        <f>'Importations (adap)'!C58</f>
        <v>35241</v>
      </c>
      <c r="C57" s="5">
        <f>'Importations (adap)'!D58</f>
        <v>115645</v>
      </c>
      <c r="D57" s="5">
        <f>'Importations (adap)'!E58</f>
        <v>62701</v>
      </c>
      <c r="E57" s="5">
        <f>'Importations (adap)'!F58</f>
        <v>167544</v>
      </c>
    </row>
    <row r="58" spans="1:5" ht="16.5" x14ac:dyDescent="0.3">
      <c r="A58" s="5" t="str">
        <f>'Importations (adap)'!B59</f>
        <v>Caoutchouc naturel ou régénéré</v>
      </c>
      <c r="B58" s="5">
        <f>'Importations (adap)'!C59</f>
        <v>46499</v>
      </c>
      <c r="C58" s="5">
        <f>'Importations (adap)'!D59</f>
        <v>112772</v>
      </c>
      <c r="D58" s="5">
        <f>'Importations (adap)'!E59</f>
        <v>51642</v>
      </c>
      <c r="E58" s="5">
        <f>'Importations (adap)'!F59</f>
        <v>46914</v>
      </c>
    </row>
    <row r="59" spans="1:5" ht="16.5" x14ac:dyDescent="0.3">
      <c r="A59" s="5" t="str">
        <f>'Importations (adap)'!B60</f>
        <v>Pâte à papier</v>
      </c>
      <c r="B59" s="5">
        <f>'Importations (adap)'!C60</f>
        <v>12155</v>
      </c>
      <c r="C59" s="5">
        <f>'Importations (adap)'!D60</f>
        <v>94389</v>
      </c>
      <c r="D59" s="5">
        <f>'Importations (adap)'!E60</f>
        <v>14431</v>
      </c>
      <c r="E59" s="5">
        <f>'Importations (adap)'!F60</f>
        <v>110240</v>
      </c>
    </row>
    <row r="60" spans="1:5" ht="16.5" x14ac:dyDescent="0.3">
      <c r="A60" s="5" t="str">
        <f>'Importations (adap)'!B61</f>
        <v>Huile de tournesol brute ou raffinée</v>
      </c>
      <c r="B60" s="5">
        <f>'Importations (adap)'!C61</f>
        <v>6596</v>
      </c>
      <c r="C60" s="5">
        <f>'Importations (adap)'!D61</f>
        <v>83031</v>
      </c>
      <c r="D60" s="5">
        <f>'Importations (adap)'!E61</f>
        <v>21979</v>
      </c>
      <c r="E60" s="5">
        <f>'Importations (adap)'!F61</f>
        <v>272194</v>
      </c>
    </row>
    <row r="61" spans="1:5" ht="16.5" x14ac:dyDescent="0.3">
      <c r="A61" s="5" t="str">
        <f>'Importations (adap)'!B62</f>
        <v>Gommes; résines et autres sucs et extraits végétaux</v>
      </c>
      <c r="B61" s="5">
        <f>'Importations (adap)'!C62</f>
        <v>605</v>
      </c>
      <c r="C61" s="5">
        <f>'Importations (adap)'!D62</f>
        <v>60168</v>
      </c>
      <c r="D61" s="5">
        <f>'Importations (adap)'!E62</f>
        <v>463</v>
      </c>
      <c r="E61" s="5">
        <f>'Importations (adap)'!F62</f>
        <v>51723</v>
      </c>
    </row>
    <row r="62" spans="1:5" ht="16.5" x14ac:dyDescent="0.3">
      <c r="A62" s="5" t="str">
        <f>'Importations (adap)'!B63</f>
        <v>Animaux vivants</v>
      </c>
      <c r="B62" s="5">
        <f>'Importations (adap)'!C63</f>
        <v>501</v>
      </c>
      <c r="C62" s="5">
        <f>'Importations (adap)'!D63</f>
        <v>39780</v>
      </c>
      <c r="D62" s="5">
        <f>'Importations (adap)'!E63</f>
        <v>391</v>
      </c>
      <c r="E62" s="5">
        <f>'Importations (adap)'!F63</f>
        <v>28334</v>
      </c>
    </row>
    <row r="63" spans="1:5" ht="16.5" x14ac:dyDescent="0.3">
      <c r="A63" s="5" t="str">
        <f>'Importations (adap)'!B64</f>
        <v>Autres fibres textiles vegetales</v>
      </c>
      <c r="B63" s="5">
        <f>'Importations (adap)'!C64</f>
        <v>2032</v>
      </c>
      <c r="C63" s="5">
        <f>'Importations (adap)'!D64</f>
        <v>36020</v>
      </c>
      <c r="D63" s="5">
        <f>'Importations (adap)'!E64</f>
        <v>1518</v>
      </c>
      <c r="E63" s="5">
        <f>'Importations (adap)'!F64</f>
        <v>28053</v>
      </c>
    </row>
    <row r="64" spans="1:5" ht="16.5" x14ac:dyDescent="0.3">
      <c r="A64" s="5" t="str">
        <f>'Importations (adap)'!B65</f>
        <v>Huile d'olive brute ou raffinée</v>
      </c>
      <c r="B64" s="5">
        <f>'Importations (adap)'!C65</f>
        <v>805</v>
      </c>
      <c r="C64" s="5">
        <f>'Importations (adap)'!D65</f>
        <v>34190</v>
      </c>
      <c r="D64" s="5">
        <f>'Importations (adap)'!E65</f>
        <v>6553</v>
      </c>
      <c r="E64" s="5">
        <f>'Importations (adap)'!F65</f>
        <v>311419</v>
      </c>
    </row>
    <row r="65" spans="1:5" ht="16.5" x14ac:dyDescent="0.3">
      <c r="A65" s="5" t="str">
        <f>'Importations (adap)'!B66</f>
        <v>Déchets de matieres textiles</v>
      </c>
      <c r="B65" s="5">
        <f>'Importations (adap)'!C66</f>
        <v>6952</v>
      </c>
      <c r="C65" s="5">
        <f>'Importations (adap)'!D66</f>
        <v>21575</v>
      </c>
      <c r="D65" s="5">
        <f>'Importations (adap)'!E66</f>
        <v>5320</v>
      </c>
      <c r="E65" s="5">
        <f>'Importations (adap)'!F66</f>
        <v>16243</v>
      </c>
    </row>
    <row r="66" spans="1:5" ht="16.5" x14ac:dyDescent="0.3">
      <c r="A66" s="5" t="str">
        <f>'Importations (adap)'!B67</f>
        <v>Autres produits bruts d'origine animale et végétale</v>
      </c>
      <c r="B66" s="5">
        <f>'Importations (adap)'!C67</f>
        <v>2050</v>
      </c>
      <c r="C66" s="5">
        <f>'Importations (adap)'!D67</f>
        <v>61500</v>
      </c>
      <c r="D66" s="5">
        <f>'Importations (adap)'!E67</f>
        <v>2216</v>
      </c>
      <c r="E66" s="5">
        <f>'Importations (adap)'!F67</f>
        <v>66669</v>
      </c>
    </row>
    <row r="67" spans="1:5" x14ac:dyDescent="0.25">
      <c r="A67" s="2" t="str">
        <f>UPPER('Importations (adap)'!B68)</f>
        <v>PRODUITS BRUTS D'ORIGINE MINERALE</v>
      </c>
      <c r="B67" s="2">
        <f>'Importations (adap)'!C68</f>
        <v>2200346</v>
      </c>
      <c r="C67" s="2">
        <f>'Importations (adap)'!D68</f>
        <v>8708951</v>
      </c>
      <c r="D67" s="2">
        <f>'Importations (adap)'!E68</f>
        <v>2005813</v>
      </c>
      <c r="E67" s="2">
        <f>'Importations (adap)'!F68</f>
        <v>4006903</v>
      </c>
    </row>
    <row r="68" spans="1:5" ht="16.5" x14ac:dyDescent="0.3">
      <c r="A68" s="5" t="str">
        <f>'Importations (adap)'!B69</f>
        <v>Soufres bruts et non raffinés</v>
      </c>
      <c r="B68" s="5">
        <f>'Importations (adap)'!C69</f>
        <v>1712014</v>
      </c>
      <c r="C68" s="5">
        <f>'Importations (adap)'!D69</f>
        <v>6904198</v>
      </c>
      <c r="D68" s="5">
        <f>'Importations (adap)'!E69</f>
        <v>1590615</v>
      </c>
      <c r="E68" s="5">
        <f>'Importations (adap)'!F69</f>
        <v>2578970</v>
      </c>
    </row>
    <row r="69" spans="1:5" ht="16.5" x14ac:dyDescent="0.3">
      <c r="A69" s="5" t="str">
        <f>'Importations (adap)'!B70</f>
        <v>Ferraille, déchets, débris de cuivre,fonte, fer, acier et autres mierais</v>
      </c>
      <c r="B69" s="5">
        <f>'Importations (adap)'!C70</f>
        <v>372340</v>
      </c>
      <c r="C69" s="5">
        <f>'Importations (adap)'!D70</f>
        <v>1368505</v>
      </c>
      <c r="D69" s="5">
        <f>'Importations (adap)'!E70</f>
        <v>274233</v>
      </c>
      <c r="E69" s="5">
        <f>'Importations (adap)'!F70</f>
        <v>1021214</v>
      </c>
    </row>
    <row r="70" spans="1:5" ht="16.5" x14ac:dyDescent="0.3">
      <c r="A70" s="5" t="str">
        <f>'Importations (adap)'!B71</f>
        <v>Fibres textiles synthétiques</v>
      </c>
      <c r="B70" s="5">
        <f>'Importations (adap)'!C71</f>
        <v>9030</v>
      </c>
      <c r="C70" s="5">
        <f>'Importations (adap)'!D71</f>
        <v>129851</v>
      </c>
      <c r="D70" s="5">
        <f>'Importations (adap)'!E71</f>
        <v>7487</v>
      </c>
      <c r="E70" s="5">
        <f>'Importations (adap)'!F71</f>
        <v>121088</v>
      </c>
    </row>
    <row r="71" spans="1:5" ht="16.5" x14ac:dyDescent="0.3">
      <c r="A71" s="5" t="str">
        <f>'Importations (adap)'!B72</f>
        <v>Caoutchouc synthétique</v>
      </c>
      <c r="B71" s="5">
        <f>'Importations (adap)'!C72</f>
        <v>5408</v>
      </c>
      <c r="C71" s="5">
        <f>'Importations (adap)'!D72</f>
        <v>113713</v>
      </c>
      <c r="D71" s="5">
        <f>'Importations (adap)'!E72</f>
        <v>3613</v>
      </c>
      <c r="E71" s="5">
        <f>'Importations (adap)'!F72</f>
        <v>88355</v>
      </c>
    </row>
    <row r="72" spans="1:5" ht="16.5" x14ac:dyDescent="0.3">
      <c r="A72" s="5" t="str">
        <f>'Importations (adap)'!B73</f>
        <v>Sable; quartz; kaolin et autres argiles</v>
      </c>
      <c r="B72" s="5">
        <f>'Importations (adap)'!C73</f>
        <v>33075</v>
      </c>
      <c r="C72" s="5">
        <f>'Importations (adap)'!D73</f>
        <v>71406</v>
      </c>
      <c r="D72" s="5">
        <f>'Importations (adap)'!E73</f>
        <v>57477</v>
      </c>
      <c r="E72" s="5">
        <f>'Importations (adap)'!F73</f>
        <v>85618</v>
      </c>
    </row>
    <row r="73" spans="1:5" ht="16.5" x14ac:dyDescent="0.3">
      <c r="A73" s="5" t="str">
        <f>'Importations (adap)'!B74</f>
        <v>Autres produits bruts d'origine minérale</v>
      </c>
      <c r="B73" s="5">
        <f>'Importations (adap)'!C74</f>
        <v>68479</v>
      </c>
      <c r="C73" s="5">
        <f>'Importations (adap)'!D74</f>
        <v>121278</v>
      </c>
      <c r="D73" s="5">
        <f>'Importations (adap)'!E74</f>
        <v>72388</v>
      </c>
      <c r="E73" s="5">
        <f>'Importations (adap)'!F74</f>
        <v>111658</v>
      </c>
    </row>
    <row r="74" spans="1:5" x14ac:dyDescent="0.25">
      <c r="A74" s="2" t="str">
        <f>UPPER('Importations (adap)'!B75)</f>
        <v>DEMI PRODUITS</v>
      </c>
      <c r="B74" s="2">
        <f>'Importations (adap)'!C75</f>
        <v>2737713</v>
      </c>
      <c r="C74" s="2">
        <f>'Importations (adap)'!D75</f>
        <v>40022513</v>
      </c>
      <c r="D74" s="2">
        <f>'Importations (adap)'!E75</f>
        <v>3091523</v>
      </c>
      <c r="E74" s="2">
        <f>'Importations (adap)'!F75</f>
        <v>39214162</v>
      </c>
    </row>
    <row r="75" spans="1:5" ht="16.5" x14ac:dyDescent="0.3">
      <c r="A75" s="5" t="str">
        <f>'Importations (adap)'!B76</f>
        <v>Matières plastiques et ouvrages divers en plastique</v>
      </c>
      <c r="B75" s="5">
        <f>'Importations (adap)'!C76</f>
        <v>284856</v>
      </c>
      <c r="C75" s="5">
        <f>'Importations (adap)'!D76</f>
        <v>4817125</v>
      </c>
      <c r="D75" s="5">
        <f>'Importations (adap)'!E76</f>
        <v>303248</v>
      </c>
      <c r="E75" s="5">
        <f>'Importations (adap)'!F76</f>
        <v>5057145</v>
      </c>
    </row>
    <row r="76" spans="1:5" ht="16.5" x14ac:dyDescent="0.3">
      <c r="A76" s="5" t="str">
        <f>'Importations (adap)'!B77</f>
        <v>Fils, barres et profilés en cuivre</v>
      </c>
      <c r="B76" s="5">
        <f>'Importations (adap)'!C77</f>
        <v>31606</v>
      </c>
      <c r="C76" s="5">
        <f>'Importations (adap)'!D77</f>
        <v>3717274</v>
      </c>
      <c r="D76" s="5">
        <f>'Importations (adap)'!E77</f>
        <v>28080</v>
      </c>
      <c r="E76" s="5">
        <f>'Importations (adap)'!F77</f>
        <v>2704621</v>
      </c>
    </row>
    <row r="77" spans="1:5" ht="16.5" x14ac:dyDescent="0.3">
      <c r="A77" s="5" t="str">
        <f>'Importations (adap)'!B78</f>
        <v>Produits chimiques</v>
      </c>
      <c r="B77" s="5">
        <f>'Importations (adap)'!C78</f>
        <v>326020</v>
      </c>
      <c r="C77" s="5">
        <f>'Importations (adap)'!D78</f>
        <v>3636458</v>
      </c>
      <c r="D77" s="5">
        <f>'Importations (adap)'!E78</f>
        <v>653992</v>
      </c>
      <c r="E77" s="5">
        <f>'Importations (adap)'!F78</f>
        <v>4062279</v>
      </c>
    </row>
    <row r="78" spans="1:5" ht="16.5" x14ac:dyDescent="0.3">
      <c r="A78" s="5" t="str">
        <f>'Importations (adap)'!B79</f>
        <v>Papiers et cartons; ouvrages divers en papiers et cartons</v>
      </c>
      <c r="B78" s="5">
        <f>'Importations (adap)'!C79</f>
        <v>215357</v>
      </c>
      <c r="C78" s="5">
        <f>'Importations (adap)'!D79</f>
        <v>2152131</v>
      </c>
      <c r="D78" s="5">
        <f>'Importations (adap)'!E79</f>
        <v>223874</v>
      </c>
      <c r="E78" s="5">
        <f>'Importations (adap)'!F79</f>
        <v>2240436</v>
      </c>
    </row>
    <row r="79" spans="1:5" ht="16.5" x14ac:dyDescent="0.3">
      <c r="A79" s="5" t="str">
        <f>'Importations (adap)'!B80</f>
        <v>Ammoniac</v>
      </c>
      <c r="B79" s="5">
        <f>'Importations (adap)'!C80</f>
        <v>334675</v>
      </c>
      <c r="C79" s="5">
        <f>'Importations (adap)'!D80</f>
        <v>1873667</v>
      </c>
      <c r="D79" s="5">
        <f>'Importations (adap)'!E80</f>
        <v>388752</v>
      </c>
      <c r="E79" s="5">
        <f>'Importations (adap)'!F80</f>
        <v>1960831</v>
      </c>
    </row>
    <row r="80" spans="1:5" ht="16.5" x14ac:dyDescent="0.3">
      <c r="A80" s="5" t="str">
        <f>'Importations (adap)'!B81</f>
        <v>Fils et câbles électriques</v>
      </c>
      <c r="B80" s="5">
        <f>'Importations (adap)'!C81</f>
        <v>18554</v>
      </c>
      <c r="C80" s="5">
        <f>'Importations (adap)'!D81</f>
        <v>1793639</v>
      </c>
      <c r="D80" s="5">
        <f>'Importations (adap)'!E81</f>
        <v>16010</v>
      </c>
      <c r="E80" s="5">
        <f>'Importations (adap)'!F81</f>
        <v>1425792</v>
      </c>
    </row>
    <row r="81" spans="1:5" ht="16.5" x14ac:dyDescent="0.3">
      <c r="A81" s="5" t="str">
        <f>'Importations (adap)'!B82</f>
        <v>Accessoires de tuyauterie et construction métallique</v>
      </c>
      <c r="B81" s="5">
        <f>'Importations (adap)'!C82</f>
        <v>75618</v>
      </c>
      <c r="C81" s="5">
        <f>'Importations (adap)'!D82</f>
        <v>1634051</v>
      </c>
      <c r="D81" s="5">
        <f>'Importations (adap)'!E82</f>
        <v>40286</v>
      </c>
      <c r="E81" s="5">
        <f>'Importations (adap)'!F82</f>
        <v>1196184</v>
      </c>
    </row>
    <row r="82" spans="1:5" ht="16.5" x14ac:dyDescent="0.3">
      <c r="A82" s="5" t="str">
        <f>'Importations (adap)'!B83</f>
        <v>Engrais naturels et chimiques</v>
      </c>
      <c r="B82" s="5">
        <f>'Importations (adap)'!C83</f>
        <v>260508</v>
      </c>
      <c r="C82" s="5">
        <f>'Importations (adap)'!D83</f>
        <v>1058301</v>
      </c>
      <c r="D82" s="5">
        <f>'Importations (adap)'!E83</f>
        <v>91976</v>
      </c>
      <c r="E82" s="5">
        <f>'Importations (adap)'!F83</f>
        <v>432214</v>
      </c>
    </row>
    <row r="83" spans="1:5" ht="16.5" x14ac:dyDescent="0.3">
      <c r="A83" s="5" t="str">
        <f>'Importations (adap)'!B84</f>
        <v>Bois préparés et ouvrages en bois</v>
      </c>
      <c r="B83" s="5">
        <f>'Importations (adap)'!C84</f>
        <v>139528</v>
      </c>
      <c r="C83" s="5">
        <f>'Importations (adap)'!D84</f>
        <v>1008085</v>
      </c>
      <c r="D83" s="5">
        <f>'Importations (adap)'!E84</f>
        <v>152072</v>
      </c>
      <c r="E83" s="5">
        <f>'Importations (adap)'!F84</f>
        <v>1078790</v>
      </c>
    </row>
    <row r="84" spans="1:5" ht="16.5" x14ac:dyDescent="0.3">
      <c r="A84" s="5" t="str">
        <f>'Importations (adap)'!B85</f>
        <v>Produits laminés plats, en fer ou en aciers non alliés</v>
      </c>
      <c r="B84" s="5">
        <f>'Importations (adap)'!C85</f>
        <v>101615</v>
      </c>
      <c r="C84" s="5">
        <f>'Importations (adap)'!D85</f>
        <v>961503</v>
      </c>
      <c r="D84" s="5">
        <f>'Importations (adap)'!E85</f>
        <v>90552</v>
      </c>
      <c r="E84" s="5">
        <f>'Importations (adap)'!F85</f>
        <v>930143</v>
      </c>
    </row>
    <row r="85" spans="1:5" ht="16.5" x14ac:dyDescent="0.3">
      <c r="A85" s="5" t="str">
        <f>'Importations (adap)'!B86</f>
        <v>Aluminium brut, déchets et poudres d'aluminium</v>
      </c>
      <c r="B85" s="5">
        <f>'Importations (adap)'!C86</f>
        <v>31553</v>
      </c>
      <c r="C85" s="5">
        <f>'Importations (adap)'!D86</f>
        <v>933854</v>
      </c>
      <c r="D85" s="5">
        <f>'Importations (adap)'!E86</f>
        <v>34488</v>
      </c>
      <c r="E85" s="5">
        <f>'Importations (adap)'!F86</f>
        <v>998453</v>
      </c>
    </row>
    <row r="86" spans="1:5" ht="16.5" x14ac:dyDescent="0.3">
      <c r="A86" s="5" t="str">
        <f>'Importations (adap)'!B87</f>
        <v>Tubes, tuyaux et profilés creux en fonte, fer et acier</v>
      </c>
      <c r="B86" s="5">
        <f>'Importations (adap)'!C87</f>
        <v>54970</v>
      </c>
      <c r="C86" s="5">
        <f>'Importations (adap)'!D87</f>
        <v>905209</v>
      </c>
      <c r="D86" s="5">
        <f>'Importations (adap)'!E87</f>
        <v>46382</v>
      </c>
      <c r="E86" s="5">
        <f>'Importations (adap)'!F87</f>
        <v>795831</v>
      </c>
    </row>
    <row r="87" spans="1:5" ht="16.5" x14ac:dyDescent="0.3">
      <c r="A87" s="5" t="str">
        <f>'Importations (adap)'!B88</f>
        <v>Composants électroniques</v>
      </c>
      <c r="B87" s="5">
        <f>'Importations (adap)'!C88</f>
        <v>140</v>
      </c>
      <c r="C87" s="5">
        <f>'Importations (adap)'!D88</f>
        <v>891767</v>
      </c>
      <c r="D87" s="5">
        <f>'Importations (adap)'!E88</f>
        <v>183</v>
      </c>
      <c r="E87" s="5">
        <f>'Importations (adap)'!F88</f>
        <v>929896</v>
      </c>
    </row>
    <row r="88" spans="1:5" ht="16.5" x14ac:dyDescent="0.3">
      <c r="A88" s="5" t="str">
        <f>'Importations (adap)'!B89</f>
        <v>Fils, barres, et profilés  en fer ou en aciers non alliés</v>
      </c>
      <c r="B88" s="5">
        <f>'Importations (adap)'!C89</f>
        <v>110807</v>
      </c>
      <c r="C88" s="5">
        <f>'Importations (adap)'!D89</f>
        <v>762285</v>
      </c>
      <c r="D88" s="5">
        <f>'Importations (adap)'!E89</f>
        <v>135687</v>
      </c>
      <c r="E88" s="5">
        <f>'Importations (adap)'!F89</f>
        <v>1029287</v>
      </c>
    </row>
    <row r="89" spans="1:5" ht="16.5" x14ac:dyDescent="0.3">
      <c r="A89" s="5" t="str">
        <f>'Importations (adap)'!B90</f>
        <v>Verre et ouvrages en verre</v>
      </c>
      <c r="B89" s="5">
        <f>'Importations (adap)'!C90</f>
        <v>106661</v>
      </c>
      <c r="C89" s="5">
        <f>'Importations (adap)'!D90</f>
        <v>744335</v>
      </c>
      <c r="D89" s="5">
        <f>'Importations (adap)'!E90</f>
        <v>88940</v>
      </c>
      <c r="E89" s="5">
        <f>'Importations (adap)'!F90</f>
        <v>630760</v>
      </c>
    </row>
    <row r="90" spans="1:5" ht="16.5" x14ac:dyDescent="0.3">
      <c r="A90" s="5" t="str">
        <f>'Importations (adap)'!B91</f>
        <v>Tissus imprégnés ou enduits de matières diverse</v>
      </c>
      <c r="B90" s="5">
        <f>'Importations (adap)'!C91</f>
        <v>9019</v>
      </c>
      <c r="C90" s="5">
        <f>'Importations (adap)'!D91</f>
        <v>733625</v>
      </c>
      <c r="D90" s="5">
        <f>'Importations (adap)'!E91</f>
        <v>7653</v>
      </c>
      <c r="E90" s="5">
        <f>'Importations (adap)'!F91</f>
        <v>597043</v>
      </c>
    </row>
    <row r="91" spans="1:5" ht="16.5" x14ac:dyDescent="0.3">
      <c r="A91" s="5" t="str">
        <f>'Importations (adap)'!B92</f>
        <v>Produits céramiques</v>
      </c>
      <c r="B91" s="5">
        <f>'Importations (adap)'!C92</f>
        <v>125605</v>
      </c>
      <c r="C91" s="5">
        <f>'Importations (adap)'!D92</f>
        <v>692367</v>
      </c>
      <c r="D91" s="5">
        <f>'Importations (adap)'!E92</f>
        <v>138812</v>
      </c>
      <c r="E91" s="5">
        <f>'Importations (adap)'!F92</f>
        <v>694940</v>
      </c>
    </row>
    <row r="92" spans="1:5" ht="16.5" x14ac:dyDescent="0.3">
      <c r="A92" s="5" t="str">
        <f>'Importations (adap)'!B93</f>
        <v>Ouvrages en pierres, platre, ciment, ou en matières similaires</v>
      </c>
      <c r="B92" s="5">
        <f>'Importations (adap)'!C93</f>
        <v>89159</v>
      </c>
      <c r="C92" s="5">
        <f>'Importations (adap)'!D93</f>
        <v>635756</v>
      </c>
      <c r="D92" s="5">
        <f>'Importations (adap)'!E93</f>
        <v>104905</v>
      </c>
      <c r="E92" s="5">
        <f>'Importations (adap)'!F93</f>
        <v>666609</v>
      </c>
    </row>
    <row r="93" spans="1:5" ht="16.5" x14ac:dyDescent="0.3">
      <c r="A93" s="5" t="str">
        <f>'Importations (adap)'!B94</f>
        <v>Quincaillerie sauf de ménage</v>
      </c>
      <c r="B93" s="5">
        <f>'Importations (adap)'!C94</f>
        <v>17111</v>
      </c>
      <c r="C93" s="5">
        <f>'Importations (adap)'!D94</f>
        <v>619695</v>
      </c>
      <c r="D93" s="5">
        <f>'Importations (adap)'!E94</f>
        <v>14472</v>
      </c>
      <c r="E93" s="5">
        <f>'Importations (adap)'!F94</f>
        <v>548001</v>
      </c>
    </row>
    <row r="94" spans="1:5" ht="16.5" x14ac:dyDescent="0.3">
      <c r="A94" s="5" t="str">
        <f>'Importations (adap)'!B95</f>
        <v>Fils de fibres synthétiques et artificielles pour tissage</v>
      </c>
      <c r="B94" s="5">
        <f>'Importations (adap)'!C95</f>
        <v>27353</v>
      </c>
      <c r="C94" s="5">
        <f>'Importations (adap)'!D95</f>
        <v>616236</v>
      </c>
      <c r="D94" s="5">
        <f>'Importations (adap)'!E95</f>
        <v>28198</v>
      </c>
      <c r="E94" s="5">
        <f>'Importations (adap)'!F95</f>
        <v>632842</v>
      </c>
    </row>
    <row r="95" spans="1:5" ht="16.5" x14ac:dyDescent="0.3">
      <c r="A95" s="5" t="str">
        <f>'Importations (adap)'!B96</f>
        <v>Autres métaux communs et ouvrages en ces matières</v>
      </c>
      <c r="B95" s="5">
        <f>'Importations (adap)'!C96</f>
        <v>6238</v>
      </c>
      <c r="C95" s="5">
        <f>'Importations (adap)'!D96</f>
        <v>605604</v>
      </c>
      <c r="D95" s="5">
        <f>'Importations (adap)'!E96</f>
        <v>5361</v>
      </c>
      <c r="E95" s="5">
        <f>'Importations (adap)'!F96</f>
        <v>549008</v>
      </c>
    </row>
    <row r="96" spans="1:5" ht="16.5" x14ac:dyDescent="0.3">
      <c r="A96" s="5" t="str">
        <f>'Importations (adap)'!B97</f>
        <v>Demi-produits en fer ou en aciers non alliés.</v>
      </c>
      <c r="B96" s="5">
        <f>'Importations (adap)'!C97</f>
        <v>131003</v>
      </c>
      <c r="C96" s="5">
        <f>'Importations (adap)'!D97</f>
        <v>601538</v>
      </c>
      <c r="D96" s="5">
        <f>'Importations (adap)'!E97</f>
        <v>264533</v>
      </c>
      <c r="E96" s="5">
        <f>'Importations (adap)'!F97</f>
        <v>1338676</v>
      </c>
    </row>
    <row r="97" spans="1:5" ht="16.5" x14ac:dyDescent="0.3">
      <c r="A97" s="5" t="str">
        <f>'Importations (adap)'!B98</f>
        <v>Désinfectants et produits similaires</v>
      </c>
      <c r="B97" s="5">
        <f>'Importations (adap)'!C98</f>
        <v>6652</v>
      </c>
      <c r="C97" s="5">
        <f>'Importations (adap)'!D98</f>
        <v>564828</v>
      </c>
      <c r="D97" s="5">
        <f>'Importations (adap)'!E98</f>
        <v>8266</v>
      </c>
      <c r="E97" s="5">
        <f>'Importations (adap)'!F98</f>
        <v>632297</v>
      </c>
    </row>
    <row r="98" spans="1:5" ht="16.5" x14ac:dyDescent="0.3">
      <c r="A98" s="5" t="str">
        <f>'Importations (adap)'!B99</f>
        <v>Articles de robinetterie et organes similaires</v>
      </c>
      <c r="B98" s="5">
        <f>'Importations (adap)'!C99</f>
        <v>3218</v>
      </c>
      <c r="C98" s="5">
        <f>'Importations (adap)'!D99</f>
        <v>520828</v>
      </c>
      <c r="D98" s="5">
        <f>'Importations (adap)'!E99</f>
        <v>2623</v>
      </c>
      <c r="E98" s="5">
        <f>'Importations (adap)'!F99</f>
        <v>353898</v>
      </c>
    </row>
    <row r="99" spans="1:5" ht="16.5" x14ac:dyDescent="0.3">
      <c r="A99" s="5" t="str">
        <f>'Importations (adap)'!B100</f>
        <v>Tôles et bandes en aluminium</v>
      </c>
      <c r="B99" s="5">
        <f>'Importations (adap)'!C100</f>
        <v>12662</v>
      </c>
      <c r="C99" s="5">
        <f>'Importations (adap)'!D100</f>
        <v>514534</v>
      </c>
      <c r="D99" s="5">
        <f>'Importations (adap)'!E100</f>
        <v>13368</v>
      </c>
      <c r="E99" s="5">
        <f>'Importations (adap)'!F100</f>
        <v>626596</v>
      </c>
    </row>
    <row r="100" spans="1:5" ht="16.5" x14ac:dyDescent="0.3">
      <c r="A100" s="5" t="str">
        <f>'Importations (adap)'!B101</f>
        <v>Tubes; tuyaux et leurs accessoires, en matière plastique</v>
      </c>
      <c r="B100" s="5">
        <f>'Importations (adap)'!C101</f>
        <v>12290</v>
      </c>
      <c r="C100" s="5">
        <f>'Importations (adap)'!D101</f>
        <v>479833</v>
      </c>
      <c r="D100" s="5">
        <f>'Importations (adap)'!E101</f>
        <v>9409</v>
      </c>
      <c r="E100" s="5">
        <f>'Importations (adap)'!F101</f>
        <v>410501</v>
      </c>
    </row>
    <row r="101" spans="1:5" ht="16.5" x14ac:dyDescent="0.3">
      <c r="A101" s="5" t="str">
        <f>'Importations (adap)'!B102</f>
        <v>Boutons et leur parties en diverse matières</v>
      </c>
      <c r="B101" s="5">
        <f>'Importations (adap)'!C102</f>
        <v>1672</v>
      </c>
      <c r="C101" s="5">
        <f>'Importations (adap)'!D102</f>
        <v>452272</v>
      </c>
      <c r="D101" s="5">
        <f>'Importations (adap)'!E102</f>
        <v>1995</v>
      </c>
      <c r="E101" s="5">
        <f>'Importations (adap)'!F102</f>
        <v>500147</v>
      </c>
    </row>
    <row r="102" spans="1:5" ht="16.5" x14ac:dyDescent="0.3">
      <c r="A102" s="5" t="str">
        <f>'Importations (adap)'!B103</f>
        <v>Fils, barres et profilés en aluminium</v>
      </c>
      <c r="B102" s="5">
        <f>'Importations (adap)'!C103</f>
        <v>12035</v>
      </c>
      <c r="C102" s="5">
        <f>'Importations (adap)'!D103</f>
        <v>444674</v>
      </c>
      <c r="D102" s="5">
        <f>'Importations (adap)'!E103</f>
        <v>9433</v>
      </c>
      <c r="E102" s="5">
        <f>'Importations (adap)'!F103</f>
        <v>376690</v>
      </c>
    </row>
    <row r="103" spans="1:5" ht="16.5" x14ac:dyDescent="0.3">
      <c r="A103" s="5" t="str">
        <f>'Importations (adap)'!B104</f>
        <v>Peintures, vernis et mastics</v>
      </c>
      <c r="B103" s="5">
        <f>'Importations (adap)'!C104</f>
        <v>14192</v>
      </c>
      <c r="C103" s="5">
        <f>'Importations (adap)'!D104</f>
        <v>409970</v>
      </c>
      <c r="D103" s="5">
        <f>'Importations (adap)'!E104</f>
        <v>9574</v>
      </c>
      <c r="E103" s="5">
        <f>'Importations (adap)'!F104</f>
        <v>379919</v>
      </c>
    </row>
    <row r="104" spans="1:5" ht="16.5" x14ac:dyDescent="0.3">
      <c r="A104" s="5" t="str">
        <f>'Importations (adap)'!B105</f>
        <v>Isolateurs et pièces isolantes</v>
      </c>
      <c r="B104" s="5">
        <f>'Importations (adap)'!C105</f>
        <v>1291</v>
      </c>
      <c r="C104" s="5">
        <f>'Importations (adap)'!D105</f>
        <v>389994</v>
      </c>
      <c r="D104" s="5">
        <f>'Importations (adap)'!E105</f>
        <v>1267</v>
      </c>
      <c r="E104" s="5">
        <f>'Importations (adap)'!F105</f>
        <v>382114</v>
      </c>
    </row>
    <row r="105" spans="1:5" ht="16.5" x14ac:dyDescent="0.3">
      <c r="A105" s="5" t="str">
        <f>'Importations (adap)'!B106</f>
        <v>Caoutchouc et ouvrages en caoutchouc</v>
      </c>
      <c r="B105" s="5">
        <f>'Importations (adap)'!C106</f>
        <v>6935</v>
      </c>
      <c r="C105" s="5">
        <f>'Importations (adap)'!D106</f>
        <v>378451</v>
      </c>
      <c r="D105" s="5">
        <f>'Importations (adap)'!E106</f>
        <v>8335</v>
      </c>
      <c r="E105" s="5">
        <f>'Importations (adap)'!F106</f>
        <v>361485</v>
      </c>
    </row>
    <row r="106" spans="1:5" ht="16.5" x14ac:dyDescent="0.3">
      <c r="A106" s="5" t="str">
        <f>'Importations (adap)'!B107</f>
        <v>Huiles essentielles, parfums et aromatisants</v>
      </c>
      <c r="B106" s="5">
        <f>'Importations (adap)'!C107</f>
        <v>2852</v>
      </c>
      <c r="C106" s="5">
        <f>'Importations (adap)'!D107</f>
        <v>331771</v>
      </c>
      <c r="D106" s="5">
        <f>'Importations (adap)'!E107</f>
        <v>2711</v>
      </c>
      <c r="E106" s="5">
        <f>'Importations (adap)'!F107</f>
        <v>325717</v>
      </c>
    </row>
    <row r="107" spans="1:5" ht="16.5" x14ac:dyDescent="0.3">
      <c r="A107" s="5" t="str">
        <f>'Importations (adap)'!B108</f>
        <v>Produits tannants et matières colorantes</v>
      </c>
      <c r="B107" s="5">
        <f>'Importations (adap)'!C108</f>
        <v>9063</v>
      </c>
      <c r="C107" s="5">
        <f>'Importations (adap)'!D108</f>
        <v>288143</v>
      </c>
      <c r="D107" s="5">
        <f>'Importations (adap)'!E108</f>
        <v>7820</v>
      </c>
      <c r="E107" s="5">
        <f>'Importations (adap)'!F108</f>
        <v>270020</v>
      </c>
    </row>
    <row r="108" spans="1:5" ht="16.5" x14ac:dyDescent="0.3">
      <c r="A108" s="5" t="str">
        <f>'Importations (adap)'!B109</f>
        <v>Produits laminés plats en autres aciers alliés</v>
      </c>
      <c r="B108" s="5">
        <f>'Importations (adap)'!C109</f>
        <v>23839</v>
      </c>
      <c r="C108" s="5">
        <f>'Importations (adap)'!D109</f>
        <v>260169</v>
      </c>
      <c r="D108" s="5">
        <f>'Importations (adap)'!E109</f>
        <v>22903</v>
      </c>
      <c r="E108" s="5">
        <f>'Importations (adap)'!F109</f>
        <v>258005</v>
      </c>
    </row>
    <row r="109" spans="1:5" ht="16.5" x14ac:dyDescent="0.3">
      <c r="A109" s="5" t="str">
        <f>'Importations (adap)'!B110</f>
        <v>Matieres albuminoides ; produits a base d'amidons et enzymes</v>
      </c>
      <c r="B109" s="5">
        <f>'Importations (adap)'!C110</f>
        <v>7370</v>
      </c>
      <c r="C109" s="5">
        <f>'Importations (adap)'!D110</f>
        <v>232663</v>
      </c>
      <c r="D109" s="5">
        <f>'Importations (adap)'!E110</f>
        <v>7049</v>
      </c>
      <c r="E109" s="5">
        <f>'Importations (adap)'!F110</f>
        <v>222056</v>
      </c>
    </row>
    <row r="110" spans="1:5" ht="16.5" x14ac:dyDescent="0.3">
      <c r="A110" s="5" t="str">
        <f>'Importations (adap)'!B111</f>
        <v>Tubes, tuyaux et autres ouvrages en aluminium</v>
      </c>
      <c r="B110" s="5">
        <f>'Importations (adap)'!C111</f>
        <v>3702</v>
      </c>
      <c r="C110" s="5">
        <f>'Importations (adap)'!D111</f>
        <v>215927</v>
      </c>
      <c r="D110" s="5">
        <f>'Importations (adap)'!E111</f>
        <v>8442</v>
      </c>
      <c r="E110" s="5">
        <f>'Importations (adap)'!F111</f>
        <v>449424</v>
      </c>
    </row>
    <row r="111" spans="1:5" ht="16.5" x14ac:dyDescent="0.3">
      <c r="A111" s="5" t="str">
        <f>'Importations (adap)'!B112</f>
        <v>Fils de coton</v>
      </c>
      <c r="B111" s="5">
        <f>'Importations (adap)'!C112</f>
        <v>5307</v>
      </c>
      <c r="C111" s="5">
        <f>'Importations (adap)'!D112</f>
        <v>169371</v>
      </c>
      <c r="D111" s="5">
        <f>'Importations (adap)'!E112</f>
        <v>6411</v>
      </c>
      <c r="E111" s="5">
        <f>'Importations (adap)'!F112</f>
        <v>222748</v>
      </c>
    </row>
    <row r="112" spans="1:5" ht="16.5" x14ac:dyDescent="0.3">
      <c r="A112" s="5" t="str">
        <f>'Importations (adap)'!B113</f>
        <v>Tissus de coton</v>
      </c>
      <c r="B112" s="5">
        <f>'Importations (adap)'!C113</f>
        <v>2034</v>
      </c>
      <c r="C112" s="5">
        <f>'Importations (adap)'!D113</f>
        <v>166462</v>
      </c>
      <c r="D112" s="5">
        <f>'Importations (adap)'!E113</f>
        <v>1835</v>
      </c>
      <c r="E112" s="5">
        <f>'Importations (adap)'!F113</f>
        <v>159150</v>
      </c>
    </row>
    <row r="113" spans="1:6" ht="16.5" x14ac:dyDescent="0.3">
      <c r="A113" s="5" t="str">
        <f>'Importations (adap)'!B114</f>
        <v>Autres demi-produits</v>
      </c>
      <c r="B113" s="5">
        <f>'Importations (adap)'!C114</f>
        <v>114643</v>
      </c>
      <c r="C113" s="5">
        <f>'Importations (adap)'!D114</f>
        <v>2808118</v>
      </c>
      <c r="D113" s="5">
        <f>'Importations (adap)'!E114</f>
        <v>111626</v>
      </c>
      <c r="E113" s="5">
        <f>'Importations (adap)'!F114</f>
        <v>2783614</v>
      </c>
    </row>
    <row r="114" spans="1:6" x14ac:dyDescent="0.25">
      <c r="A114" s="2" t="str">
        <f>UPPER('Importations (adap)'!B115)</f>
        <v>PRODUITS FINIS D'EQUIPEMENT AGRICOLE</v>
      </c>
      <c r="B114" s="2">
        <f>'Importations (adap)'!C115</f>
        <v>8107</v>
      </c>
      <c r="C114" s="2">
        <f>'Importations (adap)'!D115</f>
        <v>468295</v>
      </c>
      <c r="D114" s="2">
        <f>'Importations (adap)'!E115</f>
        <v>5072</v>
      </c>
      <c r="E114" s="2">
        <f>'Importations (adap)'!F115</f>
        <v>400452</v>
      </c>
    </row>
    <row r="115" spans="1:6" ht="16.5" x14ac:dyDescent="0.3">
      <c r="A115" s="5" t="str">
        <f>'Importations (adap)'!B116</f>
        <v>Machines et outils agricoles</v>
      </c>
      <c r="B115" s="5">
        <f>'Importations (adap)'!C116</f>
        <v>6319</v>
      </c>
      <c r="C115" s="5">
        <f>'Importations (adap)'!D116</f>
        <v>355942</v>
      </c>
      <c r="D115" s="5">
        <f>'Importations (adap)'!E116</f>
        <v>4245</v>
      </c>
      <c r="E115" s="5">
        <f>'Importations (adap)'!F116</f>
        <v>352999</v>
      </c>
    </row>
    <row r="116" spans="1:6" ht="16.5" x14ac:dyDescent="0.3">
      <c r="A116" s="5" t="str">
        <f>'Importations (adap)'!B117</f>
        <v>Motoculteurs et tracteurs agricoles</v>
      </c>
      <c r="B116" s="5">
        <f>'Importations (adap)'!C117</f>
        <v>1744</v>
      </c>
      <c r="C116" s="5">
        <f>'Importations (adap)'!D117</f>
        <v>108200</v>
      </c>
      <c r="D116" s="5">
        <f>'Importations (adap)'!E117</f>
        <v>782</v>
      </c>
      <c r="E116" s="5">
        <f>'Importations (adap)'!F117</f>
        <v>45051</v>
      </c>
    </row>
    <row r="117" spans="1:6" ht="16.5" x14ac:dyDescent="0.3">
      <c r="A117" s="5" t="str">
        <f>'Importations (adap)'!B118</f>
        <v>Autres produits finis d'équipement agricole</v>
      </c>
      <c r="B117" s="5">
        <f>'Importations (adap)'!C118</f>
        <v>44</v>
      </c>
      <c r="C117" s="5">
        <f>'Importations (adap)'!D118</f>
        <v>4153</v>
      </c>
      <c r="D117" s="5">
        <f>'Importations (adap)'!E118</f>
        <v>45</v>
      </c>
      <c r="E117" s="5">
        <f>'Importations (adap)'!F118</f>
        <v>2402</v>
      </c>
    </row>
    <row r="118" spans="1:6" x14ac:dyDescent="0.25">
      <c r="A118" s="2" t="str">
        <f>UPPER('Importations (adap)'!B119)</f>
        <v>PRODUITS FINIS D'EQUIPEMENT INDUSTRIEL</v>
      </c>
      <c r="B118" s="2">
        <f>'Importations (adap)'!C119</f>
        <v>391800</v>
      </c>
      <c r="C118" s="2">
        <f>'Importations (adap)'!D119</f>
        <v>51254823</v>
      </c>
      <c r="D118" s="2">
        <f>'Importations (adap)'!E119</f>
        <v>311465</v>
      </c>
      <c r="E118" s="2">
        <f>'Importations (adap)'!F119</f>
        <v>41075086</v>
      </c>
    </row>
    <row r="119" spans="1:6" ht="16.5" x14ac:dyDescent="0.3">
      <c r="A119" s="5" t="str">
        <f>'Importations (adap)'!B120</f>
        <v>Parties d'avions et d'autres véhicules aériens ou spatiaux</v>
      </c>
      <c r="B119" s="5">
        <f>'Importations (adap)'!C120</f>
        <v>744</v>
      </c>
      <c r="C119" s="5">
        <f>'Importations (adap)'!D120</f>
        <v>4879372</v>
      </c>
      <c r="D119" s="5">
        <f>'Importations (adap)'!E120</f>
        <v>814</v>
      </c>
      <c r="E119" s="5">
        <f>'Importations (adap)'!F120</f>
        <v>3704832</v>
      </c>
    </row>
    <row r="120" spans="1:6" ht="16.5" x14ac:dyDescent="0.3">
      <c r="A120" s="5" t="str">
        <f>'Importations (adap)'!B121</f>
        <v>Appareils pour la coupure ou la connexion des circuits électriques et résistances</v>
      </c>
      <c r="B120" s="5">
        <f>'Importations (adap)'!C121</f>
        <v>10846</v>
      </c>
      <c r="C120" s="5">
        <f>'Importations (adap)'!D121</f>
        <v>4664968</v>
      </c>
      <c r="D120" s="5">
        <f>'Importations (adap)'!E121</f>
        <v>9413</v>
      </c>
      <c r="E120" s="5">
        <f>'Importations (adap)'!F121</f>
        <v>3936534</v>
      </c>
    </row>
    <row r="121" spans="1:6" ht="16.5" x14ac:dyDescent="0.3">
      <c r="A121" s="5" t="str">
        <f>'Importations (adap)'!B122</f>
        <v>Moteurs à pistons; autres moteurs et leurs parties</v>
      </c>
      <c r="B121" s="5">
        <f>'Importations (adap)'!C122</f>
        <v>28988</v>
      </c>
      <c r="C121" s="5">
        <f>'Importations (adap)'!D122</f>
        <v>4270949</v>
      </c>
      <c r="D121" s="5">
        <f>'Importations (adap)'!E122</f>
        <v>24739</v>
      </c>
      <c r="E121" s="5">
        <f>'Importations (adap)'!F122</f>
        <v>3445595</v>
      </c>
    </row>
    <row r="122" spans="1:6" s="19" customFormat="1" ht="16.5" x14ac:dyDescent="0.3">
      <c r="A122" s="5" t="str">
        <f>'Importations (adap)'!B123</f>
        <v>Fils, câbles et autres conducteurs isolés pour l'électricité</v>
      </c>
      <c r="B122" s="5">
        <f>'Importations (adap)'!C123</f>
        <v>20861</v>
      </c>
      <c r="C122" s="5">
        <f>'Importations (adap)'!D123</f>
        <v>4139552</v>
      </c>
      <c r="D122" s="5">
        <f>'Importations (adap)'!E123</f>
        <v>16483</v>
      </c>
      <c r="E122" s="5">
        <f>'Importations (adap)'!F123</f>
        <v>3372676</v>
      </c>
      <c r="F122"/>
    </row>
    <row r="123" spans="1:6" s="19" customFormat="1" ht="16.5" x14ac:dyDescent="0.3">
      <c r="A123" s="5" t="str">
        <f>'Importations (adap)'!B124</f>
        <v>Machines et appareils divers</v>
      </c>
      <c r="B123" s="5">
        <f>'Importations (adap)'!C124</f>
        <v>34594</v>
      </c>
      <c r="C123" s="5">
        <f>'Importations (adap)'!D124</f>
        <v>3214251</v>
      </c>
      <c r="D123" s="5">
        <f>'Importations (adap)'!E124</f>
        <v>26347</v>
      </c>
      <c r="E123" s="5">
        <f>'Importations (adap)'!F124</f>
        <v>3036893</v>
      </c>
      <c r="F123"/>
    </row>
    <row r="124" spans="1:6" s="19" customFormat="1" ht="16.5" x14ac:dyDescent="0.3">
      <c r="A124" s="5" t="str">
        <f>'Importations (adap)'!B125</f>
        <v>Voitures utilitaires</v>
      </c>
      <c r="B124" s="5">
        <f>'Importations (adap)'!C125</f>
        <v>39229</v>
      </c>
      <c r="C124" s="5">
        <f>'Importations (adap)'!D125</f>
        <v>3025755</v>
      </c>
      <c r="D124" s="5">
        <f>'Importations (adap)'!E125</f>
        <v>17240</v>
      </c>
      <c r="E124" s="5">
        <f>'Importations (adap)'!F125</f>
        <v>1333375</v>
      </c>
      <c r="F124"/>
    </row>
    <row r="125" spans="1:6" s="19" customFormat="1" ht="16.5" x14ac:dyDescent="0.3">
      <c r="A125" s="5" t="str">
        <f>'Importations (adap)'!B126</f>
        <v>Avions et autres véhicules aériens ou spatiaux</v>
      </c>
      <c r="B125" s="5">
        <f>'Importations (adap)'!C126</f>
        <v>317</v>
      </c>
      <c r="C125" s="5">
        <f>'Importations (adap)'!D126</f>
        <v>2567035</v>
      </c>
      <c r="D125" s="5">
        <f>'Importations (adap)'!E126</f>
        <v>55</v>
      </c>
      <c r="E125" s="5">
        <f>'Importations (adap)'!F126</f>
        <v>254262</v>
      </c>
      <c r="F125"/>
    </row>
    <row r="126" spans="1:6" s="19" customFormat="1" ht="16.5" x14ac:dyDescent="0.3">
      <c r="A126" s="5" t="str">
        <f>'Importations (adap)'!B127</f>
        <v>Turboréacteurs et turbopropulseurs et leurs parties</v>
      </c>
      <c r="B126" s="5">
        <f>'Importations (adap)'!C127</f>
        <v>57</v>
      </c>
      <c r="C126" s="5">
        <f>'Importations (adap)'!D127</f>
        <v>1693327</v>
      </c>
      <c r="D126" s="5">
        <f>'Importations (adap)'!E127</f>
        <v>43</v>
      </c>
      <c r="E126" s="5">
        <f>'Importations (adap)'!F127</f>
        <v>1257099</v>
      </c>
      <c r="F126"/>
    </row>
    <row r="127" spans="1:6" s="19" customFormat="1" ht="16.5" x14ac:dyDescent="0.3">
      <c r="A127" s="5" t="str">
        <f>'Importations (adap)'!B128</f>
        <v>Pompes et compresseurs</v>
      </c>
      <c r="B127" s="5">
        <f>'Importations (adap)'!C128</f>
        <v>11779</v>
      </c>
      <c r="C127" s="5">
        <f>'Importations (adap)'!D128</f>
        <v>1470305</v>
      </c>
      <c r="D127" s="5">
        <f>'Importations (adap)'!E128</f>
        <v>12675</v>
      </c>
      <c r="E127" s="5">
        <f>'Importations (adap)'!F128</f>
        <v>1285755</v>
      </c>
      <c r="F127"/>
    </row>
    <row r="128" spans="1:6" s="19" customFormat="1" ht="16.5" x14ac:dyDescent="0.3">
      <c r="A128" s="5" t="str">
        <f>'Importations (adap)'!B129</f>
        <v>Appareils électriques pour la téléphonie ou la télégraphie par fil</v>
      </c>
      <c r="B128" s="5">
        <f>'Importations (adap)'!C129</f>
        <v>708</v>
      </c>
      <c r="C128" s="5">
        <f>'Importations (adap)'!D129</f>
        <v>1446722</v>
      </c>
      <c r="D128" s="5">
        <f>'Importations (adap)'!E129</f>
        <v>748</v>
      </c>
      <c r="E128" s="5">
        <f>'Importations (adap)'!F129</f>
        <v>1182993</v>
      </c>
      <c r="F128"/>
    </row>
    <row r="129" spans="1:6" s="19" customFormat="1" ht="16.5" x14ac:dyDescent="0.3">
      <c r="A129" s="5" t="str">
        <f>'Importations (adap)'!B130</f>
        <v>Bandages et pneumatiques</v>
      </c>
      <c r="B129" s="5">
        <f>'Importations (adap)'!C130</f>
        <v>24253</v>
      </c>
      <c r="C129" s="5">
        <f>'Importations (adap)'!D130</f>
        <v>1229536</v>
      </c>
      <c r="D129" s="5">
        <f>'Importations (adap)'!E130</f>
        <v>21812</v>
      </c>
      <c r="E129" s="5">
        <f>'Importations (adap)'!F130</f>
        <v>1097755</v>
      </c>
      <c r="F129"/>
    </row>
    <row r="130" spans="1:6" s="19" customFormat="1" ht="16.5" x14ac:dyDescent="0.3">
      <c r="A130" s="5" t="str">
        <f>'Importations (adap)'!B131</f>
        <v>Instruments de mesure, de controle ou de précisions</v>
      </c>
      <c r="B130" s="5">
        <f>'Importations (adap)'!C131</f>
        <v>2562</v>
      </c>
      <c r="C130" s="5">
        <f>'Importations (adap)'!D131</f>
        <v>1227161</v>
      </c>
      <c r="D130" s="5">
        <f>'Importations (adap)'!E131</f>
        <v>2648</v>
      </c>
      <c r="E130" s="5">
        <f>'Importations (adap)'!F131</f>
        <v>1144175</v>
      </c>
      <c r="F130"/>
    </row>
    <row r="131" spans="1:6" s="19" customFormat="1" ht="16.5" x14ac:dyDescent="0.3">
      <c r="A131" s="5" t="str">
        <f>'Importations (adap)'!B132</f>
        <v>Machines automatiques de traitement de l'information et leurs parties</v>
      </c>
      <c r="B131" s="5">
        <f>'Importations (adap)'!C132</f>
        <v>990</v>
      </c>
      <c r="C131" s="5">
        <f>'Importations (adap)'!D132</f>
        <v>1163300</v>
      </c>
      <c r="D131" s="5">
        <f>'Importations (adap)'!E132</f>
        <v>992</v>
      </c>
      <c r="E131" s="5">
        <f>'Importations (adap)'!F132</f>
        <v>1038969</v>
      </c>
      <c r="F131"/>
    </row>
    <row r="132" spans="1:6" s="19" customFormat="1" ht="16.5" x14ac:dyDescent="0.3">
      <c r="A132" s="5" t="str">
        <f>'Importations (adap)'!B133</f>
        <v>Machines et appareils de levage ou de manutention</v>
      </c>
      <c r="B132" s="5">
        <f>'Importations (adap)'!C133</f>
        <v>24041</v>
      </c>
      <c r="C132" s="5">
        <f>'Importations (adap)'!D133</f>
        <v>1124346</v>
      </c>
      <c r="D132" s="5">
        <f>'Importations (adap)'!E133</f>
        <v>16480</v>
      </c>
      <c r="E132" s="5">
        <f>'Importations (adap)'!F133</f>
        <v>703504</v>
      </c>
      <c r="F132"/>
    </row>
    <row r="133" spans="1:6" s="19" customFormat="1" ht="16.5" x14ac:dyDescent="0.3">
      <c r="A133" s="5" t="str">
        <f>'Importations (adap)'!B134</f>
        <v>Instruments et appareils médico-chirurgicaux</v>
      </c>
      <c r="B133" s="5">
        <f>'Importations (adap)'!C134</f>
        <v>2052</v>
      </c>
      <c r="C133" s="5">
        <f>'Importations (adap)'!D134</f>
        <v>1074663</v>
      </c>
      <c r="D133" s="5">
        <f>'Importations (adap)'!E134</f>
        <v>2126</v>
      </c>
      <c r="E133" s="5">
        <f>'Importations (adap)'!F134</f>
        <v>1079108</v>
      </c>
      <c r="F133"/>
    </row>
    <row r="134" spans="1:6" s="19" customFormat="1" ht="16.5" x14ac:dyDescent="0.3">
      <c r="A134" s="5" t="str">
        <f>'Importations (adap)'!B135</f>
        <v>Centrifugeuses et appareils pour filtration des liquides ou des gaz</v>
      </c>
      <c r="B134" s="5">
        <f>'Importations (adap)'!C135</f>
        <v>7493</v>
      </c>
      <c r="C134" s="5">
        <f>'Importations (adap)'!D135</f>
        <v>954140</v>
      </c>
      <c r="D134" s="5">
        <f>'Importations (adap)'!E135</f>
        <v>5297</v>
      </c>
      <c r="E134" s="5">
        <f>'Importations (adap)'!F135</f>
        <v>1011253</v>
      </c>
      <c r="F134"/>
    </row>
    <row r="135" spans="1:6" s="19" customFormat="1" ht="16.5" x14ac:dyDescent="0.3">
      <c r="A135" s="5" t="str">
        <f>'Importations (adap)'!B136</f>
        <v>Tracteurs sauf agricoles</v>
      </c>
      <c r="B135" s="5">
        <f>'Importations (adap)'!C136</f>
        <v>9599</v>
      </c>
      <c r="C135" s="5">
        <f>'Importations (adap)'!D136</f>
        <v>866732</v>
      </c>
      <c r="D135" s="5">
        <f>'Importations (adap)'!E136</f>
        <v>6676</v>
      </c>
      <c r="E135" s="5">
        <f>'Importations (adap)'!F136</f>
        <v>595448</v>
      </c>
      <c r="F135"/>
    </row>
    <row r="136" spans="1:6" s="19" customFormat="1" ht="16.5" x14ac:dyDescent="0.3">
      <c r="A136" s="5" t="str">
        <f>'Importations (adap)'!B137</f>
        <v>Appareils pour la production du froid à usage industriel</v>
      </c>
      <c r="B136" s="5">
        <f>'Importations (adap)'!C137</f>
        <v>14098</v>
      </c>
      <c r="C136" s="5">
        <f>'Importations (adap)'!D137</f>
        <v>711858</v>
      </c>
      <c r="D136" s="5">
        <f>'Importations (adap)'!E137</f>
        <v>13148</v>
      </c>
      <c r="E136" s="5">
        <f>'Importations (adap)'!F137</f>
        <v>707551</v>
      </c>
      <c r="F136"/>
    </row>
    <row r="137" spans="1:6" ht="16.5" x14ac:dyDescent="0.3">
      <c r="A137" s="5" t="str">
        <f>'Importations (adap)'!B138</f>
        <v>Machines et matériel de génie civil et de construction</v>
      </c>
      <c r="B137" s="5">
        <f>'Importations (adap)'!C138</f>
        <v>22204</v>
      </c>
      <c r="C137" s="5">
        <f>'Importations (adap)'!D138</f>
        <v>699161</v>
      </c>
      <c r="D137" s="5">
        <f>'Importations (adap)'!E138</f>
        <v>21753</v>
      </c>
      <c r="E137" s="5">
        <f>'Importations (adap)'!F138</f>
        <v>720358</v>
      </c>
    </row>
    <row r="138" spans="1:6" ht="16.5" x14ac:dyDescent="0.3">
      <c r="A138" s="5" t="str">
        <f>'Importations (adap)'!B139</f>
        <v>Appareils de réception, enregistrement ou reproduction du son et de l'image</v>
      </c>
      <c r="B138" s="5">
        <f>'Importations (adap)'!C139</f>
        <v>780</v>
      </c>
      <c r="C138" s="5">
        <f>'Importations (adap)'!D139</f>
        <v>696919</v>
      </c>
      <c r="D138" s="5">
        <f>'Importations (adap)'!E139</f>
        <v>745</v>
      </c>
      <c r="E138" s="5">
        <f>'Importations (adap)'!F139</f>
        <v>783760</v>
      </c>
    </row>
    <row r="139" spans="1:6" ht="16.5" x14ac:dyDescent="0.3">
      <c r="A139" s="5" t="str">
        <f>'Importations (adap)'!B140</f>
        <v>Moteurs et machines génératrices, électriques,</v>
      </c>
      <c r="B139" s="5">
        <f>'Importations (adap)'!C140</f>
        <v>6296</v>
      </c>
      <c r="C139" s="5">
        <f>'Importations (adap)'!D140</f>
        <v>629076</v>
      </c>
      <c r="D139" s="5">
        <f>'Importations (adap)'!E140</f>
        <v>5498</v>
      </c>
      <c r="E139" s="5">
        <f>'Importations (adap)'!F140</f>
        <v>493708</v>
      </c>
    </row>
    <row r="140" spans="1:6" ht="16.5" x14ac:dyDescent="0.3">
      <c r="A140" s="5" t="str">
        <f>'Importations (adap)'!B141</f>
        <v>Appareils et dispositifs, même chauffés électriquement</v>
      </c>
      <c r="B140" s="5">
        <f>'Importations (adap)'!C141</f>
        <v>3337</v>
      </c>
      <c r="C140" s="5">
        <f>'Importations (adap)'!D141</f>
        <v>597367</v>
      </c>
      <c r="D140" s="5">
        <f>'Importations (adap)'!E141</f>
        <v>1659</v>
      </c>
      <c r="E140" s="5">
        <f>'Importations (adap)'!F141</f>
        <v>315161</v>
      </c>
    </row>
    <row r="141" spans="1:6" ht="16.5" x14ac:dyDescent="0.3">
      <c r="A141" s="5" t="str">
        <f>'Importations (adap)'!B142</f>
        <v>Groupes pour le conditionnement de l'air</v>
      </c>
      <c r="B141" s="5">
        <f>'Importations (adap)'!C142</f>
        <v>6529</v>
      </c>
      <c r="C141" s="5">
        <f>'Importations (adap)'!D142</f>
        <v>589583</v>
      </c>
      <c r="D141" s="5">
        <f>'Importations (adap)'!E142</f>
        <v>7578</v>
      </c>
      <c r="E141" s="5">
        <f>'Importations (adap)'!F142</f>
        <v>674822</v>
      </c>
    </row>
    <row r="142" spans="1:6" ht="16.5" x14ac:dyDescent="0.3">
      <c r="A142" s="5" t="str">
        <f>'Importations (adap)'!B143</f>
        <v>Transformatreurs et convertisseurs électriques</v>
      </c>
      <c r="B142" s="5">
        <f>'Importations (adap)'!C143</f>
        <v>4247</v>
      </c>
      <c r="C142" s="5">
        <f>'Importations (adap)'!D143</f>
        <v>559588</v>
      </c>
      <c r="D142" s="5">
        <f>'Importations (adap)'!E143</f>
        <v>1938</v>
      </c>
      <c r="E142" s="5">
        <f>'Importations (adap)'!F143</f>
        <v>395986</v>
      </c>
    </row>
    <row r="143" spans="1:6" ht="16.5" x14ac:dyDescent="0.3">
      <c r="A143" s="5" t="str">
        <f>'Importations (adap)'!B144</f>
        <v>Piles, batteries de piles et acumulateurs électriques</v>
      </c>
      <c r="B143" s="5">
        <f>'Importations (adap)'!C144</f>
        <v>6995</v>
      </c>
      <c r="C143" s="5">
        <f>'Importations (adap)'!D144</f>
        <v>515026</v>
      </c>
      <c r="D143" s="5">
        <f>'Importations (adap)'!E144</f>
        <v>5414</v>
      </c>
      <c r="E143" s="5">
        <f>'Importations (adap)'!F144</f>
        <v>394069</v>
      </c>
    </row>
    <row r="144" spans="1:6" ht="16.5" x14ac:dyDescent="0.3">
      <c r="A144" s="5" t="str">
        <f>'Importations (adap)'!B145</f>
        <v>Appareils émetteurs; récepteurs; pour la radiotéléphonie, la radiotélégraphie</v>
      </c>
      <c r="B144" s="5">
        <f>'Importations (adap)'!C145</f>
        <v>619</v>
      </c>
      <c r="C144" s="5">
        <f>'Importations (adap)'!D145</f>
        <v>402060</v>
      </c>
      <c r="D144" s="5">
        <f>'Importations (adap)'!E145</f>
        <v>468</v>
      </c>
      <c r="E144" s="5">
        <f>'Importations (adap)'!F145</f>
        <v>320022</v>
      </c>
    </row>
    <row r="145" spans="1:5" ht="16.5" x14ac:dyDescent="0.3">
      <c r="A145" s="5" t="str">
        <f>'Importations (adap)'!B146</f>
        <v>Machines et appareils servant à l'impression</v>
      </c>
      <c r="B145" s="5">
        <f>'Importations (adap)'!C146</f>
        <v>2254</v>
      </c>
      <c r="C145" s="5">
        <f>'Importations (adap)'!D146</f>
        <v>386662</v>
      </c>
      <c r="D145" s="5">
        <f>'Importations (adap)'!E146</f>
        <v>2317</v>
      </c>
      <c r="E145" s="5">
        <f>'Importations (adap)'!F146</f>
        <v>401564</v>
      </c>
    </row>
    <row r="146" spans="1:5" ht="16.5" x14ac:dyDescent="0.3">
      <c r="A146" s="5" t="str">
        <f>'Importations (adap)'!B147</f>
        <v>Moules, modèles et plaques de fond pour moules</v>
      </c>
      <c r="B146" s="5">
        <f>'Importations (adap)'!C147</f>
        <v>2632</v>
      </c>
      <c r="C146" s="5">
        <f>'Importations (adap)'!D147</f>
        <v>364776</v>
      </c>
      <c r="D146" s="5">
        <f>'Importations (adap)'!E147</f>
        <v>2830</v>
      </c>
      <c r="E146" s="5">
        <f>'Importations (adap)'!F147</f>
        <v>398328</v>
      </c>
    </row>
    <row r="147" spans="1:5" ht="16.5" x14ac:dyDescent="0.3">
      <c r="A147" s="5" t="str">
        <f>'Importations (adap)'!B148</f>
        <v>Parties des machines ou appareils des n°s 84.25 à 84.30</v>
      </c>
      <c r="B147" s="5">
        <f>'Importations (adap)'!C148</f>
        <v>10253</v>
      </c>
      <c r="C147" s="5">
        <f>'Importations (adap)'!D148</f>
        <v>362069</v>
      </c>
      <c r="D147" s="5">
        <f>'Importations (adap)'!E148</f>
        <v>3301</v>
      </c>
      <c r="E147" s="5">
        <f>'Importations (adap)'!F148</f>
        <v>267737</v>
      </c>
    </row>
    <row r="148" spans="1:5" ht="16.5" x14ac:dyDescent="0.3">
      <c r="A148" s="5" t="str">
        <f>'Importations (adap)'!B149</f>
        <v>Machines pour le travail du caoutchouc ou des plastiques</v>
      </c>
      <c r="B148" s="5">
        <f>'Importations (adap)'!C149</f>
        <v>3268</v>
      </c>
      <c r="C148" s="5">
        <f>'Importations (adap)'!D149</f>
        <v>343477</v>
      </c>
      <c r="D148" s="5">
        <f>'Importations (adap)'!E149</f>
        <v>6159</v>
      </c>
      <c r="E148" s="5">
        <f>'Importations (adap)'!F149</f>
        <v>716909</v>
      </c>
    </row>
    <row r="149" spans="1:5" ht="16.5" x14ac:dyDescent="0.3">
      <c r="A149" s="5" t="str">
        <f>'Importations (adap)'!B150</f>
        <v>Parties et pieces detachees pour vehicules industriels</v>
      </c>
      <c r="B149" s="5">
        <f>'Importations (adap)'!C150</f>
        <v>5035</v>
      </c>
      <c r="C149" s="5">
        <f>'Importations (adap)'!D150</f>
        <v>332744</v>
      </c>
      <c r="D149" s="5">
        <f>'Importations (adap)'!E150</f>
        <v>3022</v>
      </c>
      <c r="E149" s="5">
        <f>'Importations (adap)'!F150</f>
        <v>234120</v>
      </c>
    </row>
    <row r="150" spans="1:5" ht="16.5" x14ac:dyDescent="0.3">
      <c r="A150" s="5" t="str">
        <f>'Importations (adap)'!B151</f>
        <v>Réservoirs, bouteilles et fûts métalliques</v>
      </c>
      <c r="B150" s="5">
        <f>'Importations (adap)'!C151</f>
        <v>6923</v>
      </c>
      <c r="C150" s="5">
        <f>'Importations (adap)'!D151</f>
        <v>327784</v>
      </c>
      <c r="D150" s="5">
        <f>'Importations (adap)'!E151</f>
        <v>6543</v>
      </c>
      <c r="E150" s="5">
        <f>'Importations (adap)'!F151</f>
        <v>325910</v>
      </c>
    </row>
    <row r="151" spans="1:5" ht="16.5" x14ac:dyDescent="0.3">
      <c r="A151" s="5" t="str">
        <f>'Importations (adap)'!B152</f>
        <v>Machines à trier, concasser, broyer ou agglomérer</v>
      </c>
      <c r="B151" s="5">
        <f>'Importations (adap)'!C152</f>
        <v>6163</v>
      </c>
      <c r="C151" s="5">
        <f>'Importations (adap)'!D152</f>
        <v>324328</v>
      </c>
      <c r="D151" s="5">
        <f>'Importations (adap)'!E152</f>
        <v>4065</v>
      </c>
      <c r="E151" s="5">
        <f>'Importations (adap)'!F152</f>
        <v>287749</v>
      </c>
    </row>
    <row r="152" spans="1:5" ht="16.5" x14ac:dyDescent="0.3">
      <c r="A152" s="5" t="str">
        <f>'Importations (adap)'!B153</f>
        <v>Diodes, transistors thyristors, et dispositifs photosensibles</v>
      </c>
      <c r="B152" s="5">
        <f>'Importations (adap)'!C153</f>
        <v>11350</v>
      </c>
      <c r="C152" s="5">
        <f>'Importations (adap)'!D153</f>
        <v>314210</v>
      </c>
      <c r="D152" s="5">
        <f>'Importations (adap)'!E153</f>
        <v>9477</v>
      </c>
      <c r="E152" s="5">
        <f>'Importations (adap)'!F153</f>
        <v>346201</v>
      </c>
    </row>
    <row r="153" spans="1:5" ht="16.5" x14ac:dyDescent="0.3">
      <c r="A153" s="5" t="str">
        <f>'Importations (adap)'!B154</f>
        <v>Articles de robinetterie et organes similaires</v>
      </c>
      <c r="B153" s="5">
        <f>'Importations (adap)'!C154</f>
        <v>1645</v>
      </c>
      <c r="C153" s="5">
        <f>'Importations (adap)'!D154</f>
        <v>308557</v>
      </c>
      <c r="D153" s="5">
        <f>'Importations (adap)'!E154</f>
        <v>1663</v>
      </c>
      <c r="E153" s="5">
        <f>'Importations (adap)'!F154</f>
        <v>256271</v>
      </c>
    </row>
    <row r="154" spans="1:5" ht="16.5" x14ac:dyDescent="0.3">
      <c r="A154" s="5" t="str">
        <f>'Importations (adap)'!B155</f>
        <v>Sous systèmes électroniques</v>
      </c>
      <c r="B154" s="5">
        <f>'Importations (adap)'!C155</f>
        <v>1384</v>
      </c>
      <c r="C154" s="5">
        <f>'Importations (adap)'!D155</f>
        <v>296340</v>
      </c>
      <c r="D154" s="5">
        <f>'Importations (adap)'!E155</f>
        <v>1465</v>
      </c>
      <c r="E154" s="5">
        <f>'Importations (adap)'!F155</f>
        <v>259436</v>
      </c>
    </row>
    <row r="155" spans="1:5" ht="16.5" x14ac:dyDescent="0.3">
      <c r="A155" s="5" t="str">
        <f>'Importations (adap)'!B156</f>
        <v>Meubles; mobilier medico-chirurgical; articles de literie et appareils d'eclairage</v>
      </c>
      <c r="B155" s="5">
        <f>'Importations (adap)'!C156</f>
        <v>2759</v>
      </c>
      <c r="C155" s="5">
        <f>'Importations (adap)'!D156</f>
        <v>294683</v>
      </c>
      <c r="D155" s="5">
        <f>'Importations (adap)'!E156</f>
        <v>2978</v>
      </c>
      <c r="E155" s="5">
        <f>'Importations (adap)'!F156</f>
        <v>326557</v>
      </c>
    </row>
    <row r="156" spans="1:5" ht="16.5" x14ac:dyDescent="0.3">
      <c r="A156" s="5" t="str">
        <f>'Importations (adap)'!B157</f>
        <v>Groupes électrogènes et convertisseurs rotatifs électriques</v>
      </c>
      <c r="B156" s="5">
        <f>'Importations (adap)'!C157</f>
        <v>4429</v>
      </c>
      <c r="C156" s="5">
        <f>'Importations (adap)'!D157</f>
        <v>284406</v>
      </c>
      <c r="D156" s="5">
        <f>'Importations (adap)'!E157</f>
        <v>1165</v>
      </c>
      <c r="E156" s="5">
        <f>'Importations (adap)'!F157</f>
        <v>105038</v>
      </c>
    </row>
    <row r="157" spans="1:5" ht="16.5" x14ac:dyDescent="0.3">
      <c r="A157" s="5" t="str">
        <f>'Importations (adap)'!B158</f>
        <v>Arbres de transmission, manivelles, vilebrequins</v>
      </c>
      <c r="B157" s="5">
        <f>'Importations (adap)'!C158</f>
        <v>1609</v>
      </c>
      <c r="C157" s="5">
        <f>'Importations (adap)'!D158</f>
        <v>282301</v>
      </c>
      <c r="D157" s="5">
        <f>'Importations (adap)'!E158</f>
        <v>1396</v>
      </c>
      <c r="E157" s="5">
        <f>'Importations (adap)'!F158</f>
        <v>227769</v>
      </c>
    </row>
    <row r="158" spans="1:5" ht="16.5" x14ac:dyDescent="0.3">
      <c r="A158" s="5" t="str">
        <f>'Importations (adap)'!B159</f>
        <v>Circuits intégrés et micro-assemblages électroniques</v>
      </c>
      <c r="B158" s="5">
        <f>'Importations (adap)'!C159</f>
        <v>249</v>
      </c>
      <c r="C158" s="5">
        <f>'Importations (adap)'!D159</f>
        <v>279580</v>
      </c>
      <c r="D158" s="5">
        <f>'Importations (adap)'!E159</f>
        <v>249</v>
      </c>
      <c r="E158" s="5">
        <f>'Importations (adap)'!F159</f>
        <v>275575</v>
      </c>
    </row>
    <row r="159" spans="1:5" ht="16.5" x14ac:dyDescent="0.3">
      <c r="A159" s="5" t="str">
        <f>'Importations (adap)'!B160</f>
        <v>Autres produits finis d'équipement industriel</v>
      </c>
      <c r="B159" s="5">
        <f>'Importations (adap)'!C160</f>
        <v>47629</v>
      </c>
      <c r="C159" s="5">
        <f>'Importations (adap)'!D160</f>
        <v>2340154</v>
      </c>
      <c r="D159" s="5">
        <f>'Importations (adap)'!E160</f>
        <v>42046</v>
      </c>
      <c r="E159" s="5">
        <f>'Importations (adap)'!F160</f>
        <v>2360259</v>
      </c>
    </row>
    <row r="160" spans="1:5" x14ac:dyDescent="0.25">
      <c r="A160" s="2" t="str">
        <f>UPPER('Importations (adap)'!B161)</f>
        <v>PRODUITS FINIS DE CONSOMMATION</v>
      </c>
      <c r="B160" s="2">
        <f>'Importations (adap)'!C161</f>
        <v>577792</v>
      </c>
      <c r="C160" s="2">
        <f>'Importations (adap)'!D161</f>
        <v>51641016</v>
      </c>
      <c r="D160" s="2">
        <f>'Importations (adap)'!E161</f>
        <v>512507</v>
      </c>
      <c r="E160" s="2">
        <f>'Importations (adap)'!F161</f>
        <v>45051282</v>
      </c>
    </row>
    <row r="161" spans="1:5" ht="16.5" x14ac:dyDescent="0.3">
      <c r="A161" s="5" t="str">
        <f>'Importations (adap)'!B162</f>
        <v>Parties et pièces pour voitures et véhicules de tourisme</v>
      </c>
      <c r="B161" s="5">
        <f>'Importations (adap)'!C162</f>
        <v>96846</v>
      </c>
      <c r="C161" s="5">
        <f>'Importations (adap)'!D162</f>
        <v>10523720</v>
      </c>
      <c r="D161" s="5">
        <f>'Importations (adap)'!E162</f>
        <v>76559</v>
      </c>
      <c r="E161" s="5">
        <f>'Importations (adap)'!F162</f>
        <v>7622503</v>
      </c>
    </row>
    <row r="162" spans="1:5" ht="16.5" x14ac:dyDescent="0.3">
      <c r="A162" s="5" t="str">
        <f>'Importations (adap)'!B163</f>
        <v>Voitures de tourisme</v>
      </c>
      <c r="B162" s="5">
        <f>'Importations (adap)'!C163</f>
        <v>65863</v>
      </c>
      <c r="C162" s="5">
        <f>'Importations (adap)'!D163</f>
        <v>9327051</v>
      </c>
      <c r="D162" s="5">
        <f>'Importations (adap)'!E163</f>
        <v>43114</v>
      </c>
      <c r="E162" s="5">
        <f>'Importations (adap)'!F163</f>
        <v>6620874</v>
      </c>
    </row>
    <row r="163" spans="1:5" ht="16.5" x14ac:dyDescent="0.3">
      <c r="A163" s="5" t="str">
        <f>'Importations (adap)'!B164</f>
        <v>Médicaments et autres produits pharmaceutiques</v>
      </c>
      <c r="B163" s="5">
        <f>'Importations (adap)'!C164</f>
        <v>3144</v>
      </c>
      <c r="C163" s="5">
        <f>'Importations (adap)'!D164</f>
        <v>3478465</v>
      </c>
      <c r="D163" s="5">
        <f>'Importations (adap)'!E164</f>
        <v>2707</v>
      </c>
      <c r="E163" s="5">
        <f>'Importations (adap)'!F164</f>
        <v>2992564</v>
      </c>
    </row>
    <row r="164" spans="1:5" ht="16.5" x14ac:dyDescent="0.3">
      <c r="A164" s="5" t="str">
        <f>'Importations (adap)'!B165</f>
        <v>Tissus et fils de fibres synthétiques et artificielles</v>
      </c>
      <c r="B164" s="5">
        <f>'Importations (adap)'!C165</f>
        <v>33839</v>
      </c>
      <c r="C164" s="5">
        <f>'Importations (adap)'!D165</f>
        <v>3224156</v>
      </c>
      <c r="D164" s="5">
        <f>'Importations (adap)'!E165</f>
        <v>35134</v>
      </c>
      <c r="E164" s="5">
        <f>'Importations (adap)'!F165</f>
        <v>3551583</v>
      </c>
    </row>
    <row r="165" spans="1:5" ht="16.5" x14ac:dyDescent="0.3">
      <c r="A165" s="5" t="str">
        <f>'Importations (adap)'!B166</f>
        <v>Ouvrages divers en matières plastiques</v>
      </c>
      <c r="B165" s="5">
        <f>'Importations (adap)'!C166</f>
        <v>42432</v>
      </c>
      <c r="C165" s="5">
        <f>'Importations (adap)'!D166</f>
        <v>2780927</v>
      </c>
      <c r="D165" s="5">
        <f>'Importations (adap)'!E166</f>
        <v>41750</v>
      </c>
      <c r="E165" s="5">
        <f>'Importations (adap)'!F166</f>
        <v>2479581</v>
      </c>
    </row>
    <row r="166" spans="1:5" ht="16.5" x14ac:dyDescent="0.3">
      <c r="A166" s="5" t="str">
        <f>'Importations (adap)'!B167</f>
        <v>Etoffes de bonneterie</v>
      </c>
      <c r="B166" s="5">
        <f>'Importations (adap)'!C167</f>
        <v>34993</v>
      </c>
      <c r="C166" s="5">
        <f>'Importations (adap)'!D167</f>
        <v>1895789</v>
      </c>
      <c r="D166" s="5">
        <f>'Importations (adap)'!E167</f>
        <v>31079</v>
      </c>
      <c r="E166" s="5">
        <f>'Importations (adap)'!F167</f>
        <v>1813678</v>
      </c>
    </row>
    <row r="167" spans="1:5" ht="16.5" x14ac:dyDescent="0.3">
      <c r="A167" s="5" t="str">
        <f>'Importations (adap)'!B168</f>
        <v>Sièges, meubles,matelas et articles d'éclairage</v>
      </c>
      <c r="B167" s="5">
        <f>'Importations (adap)'!C168</f>
        <v>33792</v>
      </c>
      <c r="C167" s="5">
        <f>'Importations (adap)'!D168</f>
        <v>1511476</v>
      </c>
      <c r="D167" s="5">
        <f>'Importations (adap)'!E168</f>
        <v>32408</v>
      </c>
      <c r="E167" s="5">
        <f>'Importations (adap)'!F168</f>
        <v>1469442</v>
      </c>
    </row>
    <row r="168" spans="1:5" ht="16.5" x14ac:dyDescent="0.3">
      <c r="A168" s="5" t="str">
        <f>'Importations (adap)'!B169</f>
        <v>Tissus et fils de coton</v>
      </c>
      <c r="B168" s="5">
        <f>'Importations (adap)'!C169</f>
        <v>9644</v>
      </c>
      <c r="C168" s="5">
        <f>'Importations (adap)'!D169</f>
        <v>1046648</v>
      </c>
      <c r="D168" s="5">
        <f>'Importations (adap)'!E169</f>
        <v>9610</v>
      </c>
      <c r="E168" s="5">
        <f>'Importations (adap)'!F169</f>
        <v>1013905</v>
      </c>
    </row>
    <row r="169" spans="1:5" ht="16.5" x14ac:dyDescent="0.3">
      <c r="A169" s="5" t="str">
        <f>'Importations (adap)'!B170</f>
        <v>Produits de parfumerie ou de toilette et preparations cosmetiques</v>
      </c>
      <c r="B169" s="5">
        <f>'Importations (adap)'!C170</f>
        <v>13314</v>
      </c>
      <c r="C169" s="5">
        <f>'Importations (adap)'!D170</f>
        <v>1013732</v>
      </c>
      <c r="D169" s="5">
        <f>'Importations (adap)'!E170</f>
        <v>12748</v>
      </c>
      <c r="E169" s="5">
        <f>'Importations (adap)'!F170</f>
        <v>992947</v>
      </c>
    </row>
    <row r="170" spans="1:5" ht="16.5" x14ac:dyDescent="0.3">
      <c r="A170" s="5" t="str">
        <f>'Importations (adap)'!B171</f>
        <v>Appareils récepteurs radio et télévision</v>
      </c>
      <c r="B170" s="5">
        <f>'Importations (adap)'!C171</f>
        <v>4326</v>
      </c>
      <c r="C170" s="5">
        <f>'Importations (adap)'!D171</f>
        <v>939850</v>
      </c>
      <c r="D170" s="5">
        <f>'Importations (adap)'!E171</f>
        <v>4486</v>
      </c>
      <c r="E170" s="5">
        <f>'Importations (adap)'!F171</f>
        <v>844025</v>
      </c>
    </row>
    <row r="171" spans="1:5" ht="16.5" x14ac:dyDescent="0.3">
      <c r="A171" s="5" t="str">
        <f>'Importations (adap)'!B172</f>
        <v>Quincaillerie de ménage et articles d'économie domestique</v>
      </c>
      <c r="B171" s="5">
        <f>'Importations (adap)'!C172</f>
        <v>17487</v>
      </c>
      <c r="C171" s="5">
        <f>'Importations (adap)'!D172</f>
        <v>909344</v>
      </c>
      <c r="D171" s="5">
        <f>'Importations (adap)'!E172</f>
        <v>17896</v>
      </c>
      <c r="E171" s="5">
        <f>'Importations (adap)'!F172</f>
        <v>842939</v>
      </c>
    </row>
    <row r="172" spans="1:5" ht="16.5" x14ac:dyDescent="0.3">
      <c r="A172" s="5" t="str">
        <f>'Importations (adap)'!B173</f>
        <v>Articles de bonneterie</v>
      </c>
      <c r="B172" s="5">
        <f>'Importations (adap)'!C173</f>
        <v>4850</v>
      </c>
      <c r="C172" s="5">
        <f>'Importations (adap)'!D173</f>
        <v>869894</v>
      </c>
      <c r="D172" s="5">
        <f>'Importations (adap)'!E173</f>
        <v>4366</v>
      </c>
      <c r="E172" s="5">
        <f>'Importations (adap)'!F173</f>
        <v>779773</v>
      </c>
    </row>
    <row r="173" spans="1:5" ht="16.5" x14ac:dyDescent="0.3">
      <c r="A173" s="5" t="str">
        <f>'Importations (adap)'!B174</f>
        <v>Réfrigérateurs, lave-vaisselle et autres articles domestiques</v>
      </c>
      <c r="B173" s="5">
        <f>'Importations (adap)'!C174</f>
        <v>13684</v>
      </c>
      <c r="C173" s="5">
        <f>'Importations (adap)'!D174</f>
        <v>769048</v>
      </c>
      <c r="D173" s="5">
        <f>'Importations (adap)'!E174</f>
        <v>12423</v>
      </c>
      <c r="E173" s="5">
        <f>'Importations (adap)'!F174</f>
        <v>678120</v>
      </c>
    </row>
    <row r="174" spans="1:5" ht="16.5" x14ac:dyDescent="0.3">
      <c r="A174" s="5" t="str">
        <f>'Importations (adap)'!B175</f>
        <v>Vêtements confectionnes</v>
      </c>
      <c r="B174" s="5">
        <f>'Importations (adap)'!C175</f>
        <v>3407</v>
      </c>
      <c r="C174" s="5">
        <f>'Importations (adap)'!D175</f>
        <v>718560</v>
      </c>
      <c r="D174" s="5">
        <f>'Importations (adap)'!E175</f>
        <v>3080</v>
      </c>
      <c r="E174" s="5">
        <f>'Importations (adap)'!F175</f>
        <v>661874</v>
      </c>
    </row>
    <row r="175" spans="1:5" ht="16.5" x14ac:dyDescent="0.3">
      <c r="A175" s="5" t="str">
        <f>'Importations (adap)'!B176</f>
        <v>Cycles et motocycles, leurs parties et pièces</v>
      </c>
      <c r="B175" s="5">
        <f>'Importations (adap)'!C176</f>
        <v>11202</v>
      </c>
      <c r="C175" s="5">
        <f>'Importations (adap)'!D176</f>
        <v>715573</v>
      </c>
      <c r="D175" s="5">
        <f>'Importations (adap)'!E176</f>
        <v>12202</v>
      </c>
      <c r="E175" s="5">
        <f>'Importations (adap)'!F176</f>
        <v>681876</v>
      </c>
    </row>
    <row r="176" spans="1:5" ht="16.5" x14ac:dyDescent="0.3">
      <c r="A176" s="5" t="str">
        <f>'Importations (adap)'!B177</f>
        <v>Chaussures</v>
      </c>
      <c r="B176" s="5">
        <f>'Importations (adap)'!C177</f>
        <v>6592</v>
      </c>
      <c r="C176" s="5">
        <f>'Importations (adap)'!D177</f>
        <v>663347</v>
      </c>
      <c r="D176" s="5">
        <f>'Importations (adap)'!E177</f>
        <v>8487</v>
      </c>
      <c r="E176" s="5">
        <f>'Importations (adap)'!F177</f>
        <v>790281</v>
      </c>
    </row>
    <row r="177" spans="1:5" ht="16.5" x14ac:dyDescent="0.3">
      <c r="A177" s="5" t="str">
        <f>'Importations (adap)'!B178</f>
        <v>Ouvrages divers en fer ou en acier</v>
      </c>
      <c r="B177" s="5">
        <f>'Importations (adap)'!C178</f>
        <v>14063</v>
      </c>
      <c r="C177" s="5">
        <f>'Importations (adap)'!D178</f>
        <v>543748</v>
      </c>
      <c r="D177" s="5">
        <f>'Importations (adap)'!E178</f>
        <v>11370</v>
      </c>
      <c r="E177" s="5">
        <f>'Importations (adap)'!F178</f>
        <v>445528</v>
      </c>
    </row>
    <row r="178" spans="1:5" ht="16.5" x14ac:dyDescent="0.3">
      <c r="A178" s="5" t="str">
        <f>'Importations (adap)'!B179</f>
        <v>Tissus spéciaux, velours, dentelles et broderies</v>
      </c>
      <c r="B178" s="5">
        <f>'Importations (adap)'!C179</f>
        <v>4926</v>
      </c>
      <c r="C178" s="5">
        <f>'Importations (adap)'!D179</f>
        <v>518353</v>
      </c>
      <c r="D178" s="5">
        <f>'Importations (adap)'!E179</f>
        <v>4444</v>
      </c>
      <c r="E178" s="5">
        <f>'Importations (adap)'!F179</f>
        <v>478807</v>
      </c>
    </row>
    <row r="179" spans="1:5" ht="16.5" x14ac:dyDescent="0.3">
      <c r="A179" s="5" t="str">
        <f>'Importations (adap)'!B180</f>
        <v>Savons; agents de surface organiques et préparations tensio-avtives</v>
      </c>
      <c r="B179" s="5">
        <f>'Importations (adap)'!C180</f>
        <v>27496</v>
      </c>
      <c r="C179" s="5">
        <f>'Importations (adap)'!D180</f>
        <v>481896</v>
      </c>
      <c r="D179" s="5">
        <f>'Importations (adap)'!E180</f>
        <v>24320</v>
      </c>
      <c r="E179" s="5">
        <f>'Importations (adap)'!F180</f>
        <v>416136</v>
      </c>
    </row>
    <row r="180" spans="1:5" ht="16.5" x14ac:dyDescent="0.3">
      <c r="A180" s="5" t="str">
        <f>'Importations (adap)'!B181</f>
        <v>Articles divers en caoutchouc</v>
      </c>
      <c r="B180" s="5">
        <f>'Importations (adap)'!C181</f>
        <v>5497</v>
      </c>
      <c r="C180" s="5">
        <f>'Importations (adap)'!D181</f>
        <v>451043</v>
      </c>
      <c r="D180" s="5">
        <f>'Importations (adap)'!E181</f>
        <v>5754</v>
      </c>
      <c r="E180" s="5">
        <f>'Importations (adap)'!F181</f>
        <v>469158</v>
      </c>
    </row>
    <row r="181" spans="1:5" ht="16.5" x14ac:dyDescent="0.3">
      <c r="A181" s="5" t="str">
        <f>'Importations (adap)'!B182</f>
        <v>Equipements électriques divers</v>
      </c>
      <c r="B181" s="5">
        <f>'Importations (adap)'!C182</f>
        <v>2288</v>
      </c>
      <c r="C181" s="5">
        <f>'Importations (adap)'!D182</f>
        <v>443961</v>
      </c>
      <c r="D181" s="5">
        <f>'Importations (adap)'!E182</f>
        <v>2462</v>
      </c>
      <c r="E181" s="5">
        <f>'Importations (adap)'!F182</f>
        <v>454231</v>
      </c>
    </row>
    <row r="182" spans="1:5" ht="16.5" x14ac:dyDescent="0.3">
      <c r="A182" s="5" t="str">
        <f>'Importations (adap)'!B183</f>
        <v>Sacs, malles et ouvrages divers en cuir</v>
      </c>
      <c r="B182" s="5">
        <f>'Importations (adap)'!C183</f>
        <v>2708</v>
      </c>
      <c r="C182" s="5">
        <f>'Importations (adap)'!D183</f>
        <v>439758</v>
      </c>
      <c r="D182" s="5">
        <f>'Importations (adap)'!E183</f>
        <v>2823</v>
      </c>
      <c r="E182" s="5">
        <f>'Importations (adap)'!F183</f>
        <v>476820</v>
      </c>
    </row>
    <row r="183" spans="1:5" ht="16.5" x14ac:dyDescent="0.3">
      <c r="A183" s="5" t="str">
        <f>'Importations (adap)'!B184</f>
        <v>Papiers finis et ouvrages en papier</v>
      </c>
      <c r="B183" s="5">
        <f>'Importations (adap)'!C184</f>
        <v>15507</v>
      </c>
      <c r="C183" s="5">
        <f>'Importations (adap)'!D184</f>
        <v>399169</v>
      </c>
      <c r="D183" s="5">
        <f>'Importations (adap)'!E184</f>
        <v>14716</v>
      </c>
      <c r="E183" s="5">
        <f>'Importations (adap)'!F184</f>
        <v>364746</v>
      </c>
    </row>
    <row r="184" spans="1:5" ht="16.5" x14ac:dyDescent="0.3">
      <c r="A184" s="5" t="str">
        <f>'Importations (adap)'!B185</f>
        <v>Couvertures, linge  et autres articles textiles confectionnés</v>
      </c>
      <c r="B184" s="5">
        <f>'Importations (adap)'!C185</f>
        <v>5696</v>
      </c>
      <c r="C184" s="5">
        <f>'Importations (adap)'!D185</f>
        <v>340410</v>
      </c>
      <c r="D184" s="5">
        <f>'Importations (adap)'!E185</f>
        <v>5159</v>
      </c>
      <c r="E184" s="5">
        <f>'Importations (adap)'!F185</f>
        <v>315735</v>
      </c>
    </row>
    <row r="185" spans="1:5" ht="16.5" x14ac:dyDescent="0.3">
      <c r="A185" s="5" t="str">
        <f>'Importations (adap)'!B186</f>
        <v>Ouvrages divers en verre</v>
      </c>
      <c r="B185" s="5">
        <f>'Importations (adap)'!C186</f>
        <v>17687</v>
      </c>
      <c r="C185" s="5">
        <f>'Importations (adap)'!D186</f>
        <v>339272</v>
      </c>
      <c r="D185" s="5">
        <f>'Importations (adap)'!E186</f>
        <v>14632</v>
      </c>
      <c r="E185" s="5">
        <f>'Importations (adap)'!F186</f>
        <v>290085</v>
      </c>
    </row>
    <row r="186" spans="1:5" ht="16.5" x14ac:dyDescent="0.3">
      <c r="A186" s="5" t="str">
        <f>'Importations (adap)'!B187</f>
        <v>Jouets, jeux et articles de divertissement ou de sport</v>
      </c>
      <c r="B186" s="5">
        <f>'Importations (adap)'!C187</f>
        <v>6453</v>
      </c>
      <c r="C186" s="5">
        <f>'Importations (adap)'!D187</f>
        <v>334358</v>
      </c>
      <c r="D186" s="5">
        <f>'Importations (adap)'!E187</f>
        <v>6922</v>
      </c>
      <c r="E186" s="5">
        <f>'Importations (adap)'!F187</f>
        <v>362423</v>
      </c>
    </row>
    <row r="187" spans="1:5" ht="16.5" x14ac:dyDescent="0.3">
      <c r="A187" s="5" t="str">
        <f>'Importations (adap)'!B188</f>
        <v>Livres et imprimés divers</v>
      </c>
      <c r="B187" s="5">
        <f>'Importations (adap)'!C188</f>
        <v>2579</v>
      </c>
      <c r="C187" s="5">
        <f>'Importations (adap)'!D188</f>
        <v>281292</v>
      </c>
      <c r="D187" s="5">
        <f>'Importations (adap)'!E188</f>
        <v>2601</v>
      </c>
      <c r="E187" s="5">
        <f>'Importations (adap)'!F188</f>
        <v>267438</v>
      </c>
    </row>
    <row r="188" spans="1:5" ht="16.5" x14ac:dyDescent="0.3">
      <c r="A188" s="5" t="str">
        <f>'Importations (adap)'!B189</f>
        <v>Nontissés</v>
      </c>
      <c r="B188" s="5">
        <f>'Importations (adap)'!C189</f>
        <v>6345</v>
      </c>
      <c r="C188" s="5">
        <f>'Importations (adap)'!D189</f>
        <v>252489</v>
      </c>
      <c r="D188" s="5">
        <f>'Importations (adap)'!E189</f>
        <v>6494</v>
      </c>
      <c r="E188" s="5">
        <f>'Importations (adap)'!F189</f>
        <v>255136</v>
      </c>
    </row>
    <row r="189" spans="1:5" ht="16.5" x14ac:dyDescent="0.3">
      <c r="A189" s="5" t="str">
        <f>'Importations (adap)'!B190</f>
        <v>Vaisselle et objets céramiques divers</v>
      </c>
      <c r="B189" s="5">
        <f>'Importations (adap)'!C190</f>
        <v>15147</v>
      </c>
      <c r="C189" s="5">
        <f>'Importations (adap)'!D190</f>
        <v>211362</v>
      </c>
      <c r="D189" s="5">
        <f>'Importations (adap)'!E190</f>
        <v>14856</v>
      </c>
      <c r="E189" s="5">
        <f>'Importations (adap)'!F190</f>
        <v>201323</v>
      </c>
    </row>
    <row r="190" spans="1:5" ht="16.5" x14ac:dyDescent="0.3">
      <c r="A190" s="5" t="str">
        <f>'Importations (adap)'!B191</f>
        <v>Perles et bijouteries de fantaisie</v>
      </c>
      <c r="B190" s="5">
        <f>'Importations (adap)'!C191</f>
        <v>196</v>
      </c>
      <c r="C190" s="5">
        <f>'Importations (adap)'!D191</f>
        <v>196565</v>
      </c>
      <c r="D190" s="5">
        <f>'Importations (adap)'!E191</f>
        <v>205</v>
      </c>
      <c r="E190" s="5">
        <f>'Importations (adap)'!F191</f>
        <v>159244</v>
      </c>
    </row>
    <row r="191" spans="1:5" ht="16.5" x14ac:dyDescent="0.3">
      <c r="A191" s="5" t="str">
        <f>'Importations (adap)'!B192</f>
        <v>Tissus et fils de laine, poil ou crin</v>
      </c>
      <c r="B191" s="5">
        <f>'Importations (adap)'!C192</f>
        <v>532</v>
      </c>
      <c r="C191" s="5">
        <f>'Importations (adap)'!D192</f>
        <v>193949</v>
      </c>
      <c r="D191" s="5">
        <f>'Importations (adap)'!E192</f>
        <v>480</v>
      </c>
      <c r="E191" s="5">
        <f>'Importations (adap)'!F192</f>
        <v>161195</v>
      </c>
    </row>
    <row r="192" spans="1:5" ht="16.5" x14ac:dyDescent="0.3">
      <c r="A192" s="5" t="str">
        <f>'Importations (adap)'!B193</f>
        <v>Autres produits finis de consommation</v>
      </c>
      <c r="B192" s="5">
        <f>'Importations (adap)'!C193</f>
        <v>55257</v>
      </c>
      <c r="C192" s="5">
        <f>'Importations (adap)'!D193</f>
        <v>5825811</v>
      </c>
      <c r="D192" s="5">
        <f>'Importations (adap)'!E193</f>
        <v>47220</v>
      </c>
      <c r="E192" s="5">
        <f>'Importations (adap)'!F193</f>
        <v>6097312</v>
      </c>
    </row>
    <row r="193" spans="1:6" x14ac:dyDescent="0.25">
      <c r="A193" s="2" t="str">
        <f>UPPER('Importations (adap)'!B194)</f>
        <v>OR INDUSTRIEL</v>
      </c>
      <c r="B193" s="2">
        <f>'Importations (adap)'!C194</f>
        <v>185</v>
      </c>
      <c r="C193" s="2">
        <f>'Importations (adap)'!D194</f>
        <v>665949</v>
      </c>
      <c r="D193" s="2">
        <f>'Importations (adap)'!E194</f>
        <v>0</v>
      </c>
      <c r="E193" s="2">
        <f>'Importations (adap)'!F194</f>
        <v>360990</v>
      </c>
    </row>
    <row r="194" spans="1:6" ht="16.5" x14ac:dyDescent="0.25">
      <c r="A194" s="9" t="s">
        <v>138</v>
      </c>
      <c r="B194" s="20">
        <f>'Importations (adap)'!C195</f>
        <v>18966597</v>
      </c>
      <c r="C194" s="20">
        <f>'Importations (adap)'!D195</f>
        <v>208119004</v>
      </c>
      <c r="D194" s="20">
        <f>'Importations (adap)'!E195</f>
        <v>19108705</v>
      </c>
      <c r="E194" s="20">
        <f>'Importations (adap)'!F195</f>
        <v>187409020</v>
      </c>
    </row>
    <row r="195" spans="1:6" ht="15.75" x14ac:dyDescent="0.25">
      <c r="A195" s="11" t="s">
        <v>139</v>
      </c>
      <c r="B195" s="21"/>
      <c r="C195" s="21"/>
      <c r="D195" s="21"/>
      <c r="E195" s="21"/>
    </row>
    <row r="196" spans="1:6" ht="15.75" x14ac:dyDescent="0.25">
      <c r="A196" s="14"/>
      <c r="B196" s="4"/>
      <c r="C196" s="4"/>
      <c r="D196" s="4"/>
      <c r="E196" s="4"/>
      <c r="F196" s="4"/>
    </row>
    <row r="197" spans="1:6" x14ac:dyDescent="0.25">
      <c r="B197" s="19"/>
      <c r="C197" s="19"/>
      <c r="D197" s="19"/>
      <c r="E197" s="19"/>
    </row>
    <row r="198" spans="1:6" x14ac:dyDescent="0.25">
      <c r="B198" s="19"/>
      <c r="C198" s="19"/>
      <c r="D198" s="19"/>
      <c r="E198" s="19"/>
    </row>
    <row r="200" spans="1:6" x14ac:dyDescent="0.25">
      <c r="B200" s="4"/>
      <c r="C200" s="4"/>
      <c r="D200" s="4"/>
      <c r="E200" s="4"/>
    </row>
    <row r="201" spans="1:6" x14ac:dyDescent="0.25">
      <c r="B201" s="4"/>
      <c r="C201" s="4"/>
      <c r="D201" s="4"/>
      <c r="E201" s="22"/>
    </row>
    <row r="202" spans="1:6" x14ac:dyDescent="0.25">
      <c r="B202" s="4"/>
      <c r="C202" s="4"/>
      <c r="D202" s="4"/>
      <c r="E202" s="4"/>
    </row>
    <row r="203" spans="1:6" x14ac:dyDescent="0.25">
      <c r="B203" s="4"/>
      <c r="C203" s="4"/>
      <c r="D203" s="4"/>
      <c r="E203" s="4"/>
    </row>
    <row r="204" spans="1:6" x14ac:dyDescent="0.25">
      <c r="B204" s="4"/>
      <c r="C204" s="4"/>
      <c r="D204" s="4"/>
      <c r="E204" s="4"/>
    </row>
    <row r="205" spans="1:6" x14ac:dyDescent="0.25">
      <c r="B205" s="4"/>
      <c r="C205" s="4"/>
      <c r="D205" s="4"/>
      <c r="E205" s="4"/>
    </row>
    <row r="206" spans="1:6" x14ac:dyDescent="0.25">
      <c r="B206" s="4"/>
      <c r="C206" s="4"/>
      <c r="D206" s="4"/>
      <c r="E206" s="4"/>
    </row>
    <row r="207" spans="1:6" x14ac:dyDescent="0.25">
      <c r="B207" s="4"/>
      <c r="C207" s="4"/>
      <c r="D207" s="4"/>
      <c r="E207" s="4"/>
    </row>
    <row r="208" spans="1:6" x14ac:dyDescent="0.25">
      <c r="B208" s="4"/>
      <c r="C208" s="4"/>
      <c r="D208" s="4"/>
      <c r="E208" s="4"/>
    </row>
  </sheetData>
  <mergeCells count="4">
    <mergeCell ref="A2:E3"/>
    <mergeCell ref="A5:A7"/>
    <mergeCell ref="B5:C5"/>
    <mergeCell ref="D5:E5"/>
  </mergeCells>
  <pageMargins left="0.7" right="0.7" top="0.75" bottom="0.75" header="0.3" footer="0.3"/>
  <ignoredErrors>
    <ignoredError sqref="C7:E7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81"/>
  <sheetViews>
    <sheetView showGridLines="0" topLeftCell="B2" zoomScale="85" zoomScaleNormal="85" workbookViewId="0">
      <selection activeCell="B17" sqref="B17"/>
    </sheetView>
  </sheetViews>
  <sheetFormatPr baseColWidth="10" defaultRowHeight="15" x14ac:dyDescent="0.25"/>
  <cols>
    <col min="1" max="1" width="42.7109375" hidden="1" customWidth="1"/>
    <col min="2" max="2" width="82" bestFit="1" customWidth="1"/>
    <col min="3" max="3" width="17.85546875" bestFit="1" customWidth="1"/>
    <col min="4" max="4" width="19.7109375" bestFit="1" customWidth="1"/>
    <col min="5" max="5" width="18.28515625" bestFit="1" customWidth="1"/>
    <col min="6" max="6" width="19.7109375" bestFit="1" customWidth="1"/>
  </cols>
  <sheetData>
    <row r="1" spans="1:8" ht="15.75" hidden="1" x14ac:dyDescent="0.25">
      <c r="B1" s="13">
        <v>2</v>
      </c>
      <c r="C1" s="14">
        <v>3</v>
      </c>
      <c r="D1" s="14">
        <v>4</v>
      </c>
      <c r="E1" s="14">
        <v>5</v>
      </c>
      <c r="F1" s="14">
        <v>6</v>
      </c>
    </row>
    <row r="2" spans="1:8" ht="15.75" x14ac:dyDescent="0.25">
      <c r="B2" s="13"/>
      <c r="C2" s="14"/>
      <c r="D2" s="14"/>
      <c r="E2" s="14"/>
      <c r="F2" s="14"/>
    </row>
    <row r="3" spans="1:8" x14ac:dyDescent="0.25">
      <c r="B3" s="43" t="s">
        <v>0</v>
      </c>
      <c r="C3" s="44"/>
      <c r="D3" s="44"/>
      <c r="E3" s="44"/>
      <c r="F3" s="45"/>
    </row>
    <row r="4" spans="1:8" ht="55.5" customHeight="1" x14ac:dyDescent="0.25">
      <c r="B4" s="46"/>
      <c r="C4" s="47"/>
      <c r="D4" s="47"/>
      <c r="E4" s="47"/>
      <c r="F4" s="48"/>
    </row>
    <row r="5" spans="1:8" ht="15.75" x14ac:dyDescent="0.25">
      <c r="B5" s="15"/>
      <c r="C5" s="16"/>
      <c r="D5" s="16"/>
      <c r="E5" s="16"/>
      <c r="F5" s="17"/>
    </row>
    <row r="6" spans="1:8" x14ac:dyDescent="0.25">
      <c r="B6" s="49"/>
      <c r="C6" s="54" t="s">
        <v>451</v>
      </c>
      <c r="D6" s="55"/>
      <c r="E6" s="54" t="s">
        <v>452</v>
      </c>
      <c r="F6" s="55"/>
    </row>
    <row r="7" spans="1:8" ht="15.75" x14ac:dyDescent="0.3">
      <c r="B7" s="50"/>
      <c r="C7" s="1" t="s">
        <v>1</v>
      </c>
      <c r="D7" s="1" t="s">
        <v>2</v>
      </c>
      <c r="E7" s="1" t="s">
        <v>1</v>
      </c>
      <c r="F7" s="1" t="s">
        <v>2</v>
      </c>
    </row>
    <row r="8" spans="1:8" ht="15.75" x14ac:dyDescent="0.3">
      <c r="B8" s="50"/>
      <c r="C8" s="18" t="s">
        <v>3</v>
      </c>
      <c r="D8" s="18" t="s">
        <v>4</v>
      </c>
      <c r="E8" s="18" t="s">
        <v>3</v>
      </c>
      <c r="F8" s="18" t="s">
        <v>4</v>
      </c>
    </row>
    <row r="9" spans="1:8" x14ac:dyDescent="0.25">
      <c r="A9" t="s">
        <v>215</v>
      </c>
      <c r="B9" s="2" t="str">
        <f>IF($A$9="Alimentation, boissons et tabacs",VLOOKUP(VLOOKUP($A9,OUTIL!$E:$J,B$1,FALSE),REF!$K:$L,2,FALSE),IF($A$9="Demi produits",VLOOKUP(VLOOKUP($A9,OUTIL!$M:$R,B$1,FALSE),REF!$N:$O,2,FALSE),IF($A$9="Energie  et  lubrifiants",VLOOKUP(VLOOKUP($A9,OUTIL!$U:$Z,B$1,FALSE),REF!$Z:$AA,2,FALSE),IF($A$9="Or industriel",VLOOKUP(VLOOKUP($A9,OUTIL!$AC:$AH,B$1,FALSE),REF!$AC:$AD,2,FALSE),IF($A$9="Produits bruts d'origine animale et vegetale",VLOOKUP(VLOOKUP($A9,OUTIL!$AK:$AP,B$1,FALSE),REF!$Q:$R,2,FALSE),IF($A$9="Produits bruts d'origine minerale",VLOOKUP(VLOOKUP($A9,OUTIL!$AS:$AX,B$1,FALSE),REF!$AF:$AG,2,FALSE),IF($A$9="Produits finis de consommation",VLOOKUP(VLOOKUP($A9,OUTIL!$BA:$BF,B$1,FALSE),REF!$T:$U,2,FALSE),IF($A$9="Produits finis d'equipement agricole",VLOOKUP(VLOOKUP($A9,OUTIL!$BI:$BN,B$1,FALSE),REF!$AI:$AJ,2,FALSE),IF($A$9="Produits finis d'equipement industriel",VLOOKUP(VLOOKUP($A9,OUTIL!$BQ:$BV,B$1,FALSE),REF!$W:$X,2,FALSE),"Ahmadovitch")))))))))</f>
        <v>ALIMENTATION, BOISSONS ET TABACS</v>
      </c>
      <c r="C9" s="2">
        <f>ROUND(IF($A$9="Alimentation, boissons et tabacs",VLOOKUP($A9,OUTIL!$E:$J,C$1,FALSE),IF($A$9="Demi produits",VLOOKUP($A9,OUTIL!$M:$R,C$1,FALSE),IF($A$9="Energie  et  lubrifiants",VLOOKUP($A9,OUTIL!$U:$Z,C$1,FALSE),IF($A$9="Or industriel",VLOOKUP($A9,OUTIL!$AC:$AH,C$1,FALSE),IF($A$9="Produits bruts d'origine animale et vegetale",VLOOKUP($A9,OUTIL!$AK:$AP,C$1,FALSE),IF($A$9="Produits bruts d'origine minerale",VLOOKUP($A9,OUTIL!$AS:$AX,C$1,FALSE),IF($A$9="Produits finis de consommation",VLOOKUP($A9,OUTIL!$BA:$BF,C$1,FALSE),IF($A$9="Produits finis d'equipement agricole",VLOOKUP($A9,OUTIL!$BI:$BN,C$1,FALSE),IF($A$9="Produits finis d'equipement industriel",VLOOKUP($A9,OUTIL!$BQ:$BV,C$1,FALSE),"Ahmadovitch")))))))))/1000,0)</f>
        <v>1209918</v>
      </c>
      <c r="D9" s="2">
        <f>ROUND(IF($A$9="Alimentation, boissons et tabacs",VLOOKUP($A9,OUTIL!$E:$J,D$1,FALSE),IF($A$9="Demi produits",VLOOKUP($A9,OUTIL!$M:$R,D$1,FALSE),IF($A$9="Energie  et  lubrifiants",VLOOKUP($A9,OUTIL!$U:$Z,D$1,FALSE),IF($A$9="Or industriel",VLOOKUP($A9,OUTIL!$AC:$AH,D$1,FALSE),IF($A$9="Produits bruts d'origine animale et vegetale",VLOOKUP($A9,OUTIL!$AK:$AP,D$1,FALSE),IF($A$9="Produits bruts d'origine minerale",VLOOKUP($A9,OUTIL!$AS:$AX,D$1,FALSE),IF($A$9="Produits finis de consommation",VLOOKUP($A9,OUTIL!$BA:$BF,D$1,FALSE),IF($A$9="Produits finis d'equipement agricole",VLOOKUP($A9,OUTIL!$BI:$BN,D$1,FALSE),IF($A$9="Produits finis d'equipement industriel",VLOOKUP($A9,OUTIL!$BQ:$BV,D$1,FALSE),"Ahmadovitch")))))))))/1000,0)</f>
        <v>25101563</v>
      </c>
      <c r="E9" s="2">
        <f>ROUND(IF($A$9="Alimentation, boissons et tabacs",VLOOKUP($A9,OUTIL!$E:$J,E$1,FALSE),IF($A$9="Demi produits",VLOOKUP($A9,OUTIL!$M:$R,E$1,FALSE),IF($A$9="Energie  et  lubrifiants",VLOOKUP($A9,OUTIL!$U:$Z,E$1,FALSE),IF($A$9="Or industriel",VLOOKUP($A9,OUTIL!$AC:$AH,E$1,FALSE),IF($A$9="Produits bruts d'origine animale et vegetale",VLOOKUP($A9,OUTIL!$AK:$AP,E$1,FALSE),IF($A$9="Produits bruts d'origine minerale",VLOOKUP($A9,OUTIL!$AS:$AX,E$1,FALSE),IF($A$9="Produits finis de consommation",VLOOKUP($A9,OUTIL!$BA:$BF,E$1,FALSE),IF($A$9="Produits finis d'equipement agricole",VLOOKUP($A9,OUTIL!$BI:$BN,E$1,FALSE),IF($A$9="Produits finis d'equipement industriel",VLOOKUP($A9,OUTIL!$BQ:$BV,E$1,FALSE),"Ahmadovitch")))))))))/1000,0)</f>
        <v>1307111</v>
      </c>
      <c r="F9" s="2">
        <f>ROUND(IF($A$9="Alimentation, boissons et tabacs",VLOOKUP($A9,OUTIL!$E:$J,F$1,FALSE),IF($A$9="Demi produits",VLOOKUP($A9,OUTIL!$M:$R,F$1,FALSE),IF($A$9="Energie  et  lubrifiants",VLOOKUP($A9,OUTIL!$U:$Z,F$1,FALSE),IF($A$9="Or industriel",VLOOKUP($A9,OUTIL!$AC:$AH,F$1,FALSE),IF($A$9="Produits bruts d'origine animale et vegetale",VLOOKUP($A9,OUTIL!$AK:$AP,F$1,FALSE),IF($A$9="Produits bruts d'origine minerale",VLOOKUP($A9,OUTIL!$AS:$AX,F$1,FALSE),IF($A$9="Produits finis de consommation",VLOOKUP($A9,OUTIL!$BA:$BF,F$1,FALSE),IF($A$9="Produits finis d'equipement agricole",VLOOKUP($A9,OUTIL!$BI:$BN,F$1,FALSE),IF($A$9="Produits finis d'equipement industriel",VLOOKUP($A9,OUTIL!$BQ:$BV,F$1,FALSE),"Ahmadovitch")))))))))/1000,0)</f>
        <v>26038432</v>
      </c>
    </row>
    <row r="10" spans="1:8" ht="16.5" x14ac:dyDescent="0.3">
      <c r="A10">
        <v>1</v>
      </c>
      <c r="B10" s="5" t="str">
        <f>IF($A$9="Alimentation, boissons et tabacs",VLOOKUP(VLOOKUP($A10,OUTIL!$E:$J,B$1,FALSE),REF!$K:$L,2,FALSE),IF($A$9="Demi produits",VLOOKUP(VLOOKUP($A10,OUTIL!$M:$R,B$1,FALSE),REF!$N:$O,2,FALSE),IF($A$9="Energie  et  lubrifiants",VLOOKUP(VLOOKUP($A10,OUTIL!$U:$Z,B$1,FALSE),REF!$Z:$AA,2,FALSE),IF($A$9="Or industriel",VLOOKUP(VLOOKUP($A10,OUTIL!$AC:$AH,B$1,FALSE),REF!$AC:$AD,2,FALSE),IF($A$9="Produits bruts d'origine animale et vegetale",VLOOKUP(VLOOKUP($A10,OUTIL!$AK:$AP,B$1,FALSE),REF!$Q:$R,2,FALSE),IF($A$9="Produits bruts d'origine minerale",VLOOKUP(VLOOKUP($A10,OUTIL!$AS:$AX,B$1,FALSE),REF!$AF:$AG,2,FALSE),IF($A$9="Produits finis de consommation",VLOOKUP(VLOOKUP($A10,OUTIL!$BA:$BF,B$1,FALSE),REF!$T:$U,2,FALSE),IF($A$9="Produits finis d'equipement agricole",VLOOKUP(VLOOKUP($A10,OUTIL!$BI:$BN,B$1,FALSE),REF!$AI:$AJ,2,FALSE),IF($A$9="Produits finis d'equipement industriel",VLOOKUP(VLOOKUP($A10,OUTIL!$BQ:$BV,B$1,FALSE),REF!$W:$X,2,FALSE),"Ahmadovitch")))))))))</f>
        <v>Fruits rouges (fraises, framboises, myrtilles....)</v>
      </c>
      <c r="C10" s="6">
        <f>ROUND(IF($A$9="Alimentation, boissons et tabacs",VLOOKUP($A10,OUTIL!$E:$J,C$1,FALSE),IF($A$9="Demi produits",VLOOKUP($A10,OUTIL!$M:$R,C$1,FALSE),IF($A$9="Energie  et  lubrifiants",VLOOKUP($A10,OUTIL!$U:$Z,C$1,FALSE),IF($A$9="Or industriel",VLOOKUP($A10,OUTIL!$AC:$AH,C$1,FALSE),IF($A$9="Produits bruts d'origine animale et vegetale",VLOOKUP($A10,OUTIL!$AK:$AP,C$1,FALSE),IF($A$9="Produits bruts d'origine minerale",VLOOKUP($A10,OUTIL!$AS:$AX,C$1,FALSE),IF($A$9="Produits finis de consommation",VLOOKUP($A10,OUTIL!$BA:$BF,C$1,FALSE),IF($A$9="Produits finis d'equipement agricole",VLOOKUP($A10,OUTIL!$BI:$BN,C$1,FALSE),IF($A$9="Produits finis d'equipement industriel",VLOOKUP($A10,OUTIL!$BQ:$BV,C$1,FALSE),"Ahmadovitch")))))))))/1000,0)</f>
        <v>79214</v>
      </c>
      <c r="D10" s="6">
        <f>ROUND(IF($A$9="Alimentation, boissons et tabacs",VLOOKUP($A10,OUTIL!$E:$J,D$1,FALSE),IF($A$9="Demi produits",VLOOKUP($A10,OUTIL!$M:$R,D$1,FALSE),IF($A$9="Energie  et  lubrifiants",VLOOKUP($A10,OUTIL!$U:$Z,D$1,FALSE),IF($A$9="Or industriel",VLOOKUP($A10,OUTIL!$AC:$AH,D$1,FALSE),IF($A$9="Produits bruts d'origine animale et vegetale",VLOOKUP($A10,OUTIL!$AK:$AP,D$1,FALSE),IF($A$9="Produits bruts d'origine minerale",VLOOKUP($A10,OUTIL!$AS:$AX,D$1,FALSE),IF($A$9="Produits finis de consommation",VLOOKUP($A10,OUTIL!$BA:$BF,D$1,FALSE),IF($A$9="Produits finis d'equipement agricole",VLOOKUP($A10,OUTIL!$BI:$BN,D$1,FALSE),IF($A$9="Produits finis d'equipement industriel",VLOOKUP($A10,OUTIL!$BQ:$BV,D$1,FALSE),"Ahmadovitch")))))))))/1000,0)</f>
        <v>5157025</v>
      </c>
      <c r="E10" s="6">
        <f>ROUND(IF($A$9="Alimentation, boissons et tabacs",VLOOKUP($A10,OUTIL!$E:$J,E$1,FALSE),IF($A$9="Demi produits",VLOOKUP($A10,OUTIL!$M:$R,E$1,FALSE),IF($A$9="Energie  et  lubrifiants",VLOOKUP($A10,OUTIL!$U:$Z,E$1,FALSE),IF($A$9="Or industriel",VLOOKUP($A10,OUTIL!$AC:$AH,E$1,FALSE),IF($A$9="Produits bruts d'origine animale et vegetale",VLOOKUP($A10,OUTIL!$AK:$AP,E$1,FALSE),IF($A$9="Produits bruts d'origine minerale",VLOOKUP($A10,OUTIL!$AS:$AX,E$1,FALSE),IF($A$9="Produits finis de consommation",VLOOKUP($A10,OUTIL!$BA:$BF,E$1,FALSE),IF($A$9="Produits finis d'equipement agricole",VLOOKUP($A10,OUTIL!$BI:$BN,E$1,FALSE),IF($A$9="Produits finis d'equipement industriel",VLOOKUP($A10,OUTIL!$BQ:$BV,E$1,FALSE),"Ahmadovitch")))))))))/1000,0)</f>
        <v>84301</v>
      </c>
      <c r="F10" s="6">
        <f>ROUND(IF($A$9="Alimentation, boissons et tabacs",VLOOKUP($A10,OUTIL!$E:$J,F$1,FALSE),IF($A$9="Demi produits",VLOOKUP($A10,OUTIL!$M:$R,F$1,FALSE),IF($A$9="Energie  et  lubrifiants",VLOOKUP($A10,OUTIL!$U:$Z,F$1,FALSE),IF($A$9="Or industriel",VLOOKUP($A10,OUTIL!$AC:$AH,F$1,FALSE),IF($A$9="Produits bruts d'origine animale et vegetale",VLOOKUP($A10,OUTIL!$AK:$AP,F$1,FALSE),IF($A$9="Produits bruts d'origine minerale",VLOOKUP($A10,OUTIL!$AS:$AX,F$1,FALSE),IF($A$9="Produits finis de consommation",VLOOKUP($A10,OUTIL!$BA:$BF,F$1,FALSE),IF($A$9="Produits finis d'equipement agricole",VLOOKUP($A10,OUTIL!$BI:$BN,F$1,FALSE),IF($A$9="Produits finis d'equipement industriel",VLOOKUP($A10,OUTIL!$BQ:$BV,F$1,FALSE),"Ahmadovitch")))))))))/1000,0)</f>
        <v>4938623</v>
      </c>
    </row>
    <row r="11" spans="1:8" ht="16.5" x14ac:dyDescent="0.3">
      <c r="A11">
        <v>2</v>
      </c>
      <c r="B11" s="5" t="str">
        <f>IF($A$9="Alimentation, boissons et tabacs",VLOOKUP(VLOOKUP($A11,OUTIL!$E:$J,B$1,FALSE),REF!$K:$L,2,FALSE),IF($A$9="Demi produits",VLOOKUP(VLOOKUP($A11,OUTIL!$M:$R,B$1,FALSE),REF!$N:$O,2,FALSE),IF($A$9="Energie  et  lubrifiants",VLOOKUP(VLOOKUP($A11,OUTIL!$U:$Z,B$1,FALSE),REF!$Z:$AA,2,FALSE),IF($A$9="Or industriel",VLOOKUP(VLOOKUP($A11,OUTIL!$AC:$AH,B$1,FALSE),REF!$AC:$AD,2,FALSE),IF($A$9="Produits bruts d'origine animale et vegetale",VLOOKUP(VLOOKUP($A11,OUTIL!$AK:$AP,B$1,FALSE),REF!$Q:$R,2,FALSE),IF($A$9="Produits bruts d'origine minerale",VLOOKUP(VLOOKUP($A11,OUTIL!$AS:$AX,B$1,FALSE),REF!$AF:$AG,2,FALSE),IF($A$9="Produits finis de consommation",VLOOKUP(VLOOKUP($A11,OUTIL!$BA:$BF,B$1,FALSE),REF!$T:$U,2,FALSE),IF($A$9="Produits finis d'equipement agricole",VLOOKUP(VLOOKUP($A11,OUTIL!$BI:$BN,B$1,FALSE),REF!$AI:$AJ,2,FALSE),IF($A$9="Produits finis d'equipement industriel",VLOOKUP(VLOOKUP($A11,OUTIL!$BQ:$BV,B$1,FALSE),REF!$W:$X,2,FALSE),"Ahmadovitch")))))))))</f>
        <v>Crustacés, mollusques et coquillages</v>
      </c>
      <c r="C11" s="6">
        <f>ROUND(IF($A$9="Alimentation, boissons et tabacs",VLOOKUP($A11,OUTIL!$E:$J,C$1,FALSE),IF($A$9="Demi produits",VLOOKUP($A11,OUTIL!$M:$R,C$1,FALSE),IF($A$9="Energie  et  lubrifiants",VLOOKUP($A11,OUTIL!$U:$Z,C$1,FALSE),IF($A$9="Or industriel",VLOOKUP($A11,OUTIL!$AC:$AH,C$1,FALSE),IF($A$9="Produits bruts d'origine animale et vegetale",VLOOKUP($A11,OUTIL!$AK:$AP,C$1,FALSE),IF($A$9="Produits bruts d'origine minerale",VLOOKUP($A11,OUTIL!$AS:$AX,C$1,FALSE),IF($A$9="Produits finis de consommation",VLOOKUP($A11,OUTIL!$BA:$BF,C$1,FALSE),IF($A$9="Produits finis d'equipement agricole",VLOOKUP($A11,OUTIL!$BI:$BN,C$1,FALSE),IF($A$9="Produits finis d'equipement industriel",VLOOKUP($A11,OUTIL!$BQ:$BV,C$1,FALSE),"Ahmadovitch")))))))))/1000,0)</f>
        <v>39298</v>
      </c>
      <c r="D11" s="6">
        <f>ROUND(IF($A$9="Alimentation, boissons et tabacs",VLOOKUP($A11,OUTIL!$E:$J,D$1,FALSE),IF($A$9="Demi produits",VLOOKUP($A11,OUTIL!$M:$R,D$1,FALSE),IF($A$9="Energie  et  lubrifiants",VLOOKUP($A11,OUTIL!$U:$Z,D$1,FALSE),IF($A$9="Or industriel",VLOOKUP($A11,OUTIL!$AC:$AH,D$1,FALSE),IF($A$9="Produits bruts d'origine animale et vegetale",VLOOKUP($A11,OUTIL!$AK:$AP,D$1,FALSE),IF($A$9="Produits bruts d'origine minerale",VLOOKUP($A11,OUTIL!$AS:$AX,D$1,FALSE),IF($A$9="Produits finis de consommation",VLOOKUP($A11,OUTIL!$BA:$BF,D$1,FALSE),IF($A$9="Produits finis d'equipement agricole",VLOOKUP($A11,OUTIL!$BI:$BN,D$1,FALSE),IF($A$9="Produits finis d'equipement industriel",VLOOKUP($A11,OUTIL!$BQ:$BV,D$1,FALSE),"Ahmadovitch")))))))))/1000,0)</f>
        <v>4313018</v>
      </c>
      <c r="E11" s="6">
        <f>ROUND(IF($A$9="Alimentation, boissons et tabacs",VLOOKUP($A11,OUTIL!$E:$J,E$1,FALSE),IF($A$9="Demi produits",VLOOKUP($A11,OUTIL!$M:$R,E$1,FALSE),IF($A$9="Energie  et  lubrifiants",VLOOKUP($A11,OUTIL!$U:$Z,E$1,FALSE),IF($A$9="Or industriel",VLOOKUP($A11,OUTIL!$AC:$AH,E$1,FALSE),IF($A$9="Produits bruts d'origine animale et vegetale",VLOOKUP($A11,OUTIL!$AK:$AP,E$1,FALSE),IF($A$9="Produits bruts d'origine minerale",VLOOKUP($A11,OUTIL!$AS:$AX,E$1,FALSE),IF($A$9="Produits finis de consommation",VLOOKUP($A11,OUTIL!$BA:$BF,E$1,FALSE),IF($A$9="Produits finis d'equipement agricole",VLOOKUP($A11,OUTIL!$BI:$BN,E$1,FALSE),IF($A$9="Produits finis d'equipement industriel",VLOOKUP($A11,OUTIL!$BQ:$BV,E$1,FALSE),"Ahmadovitch")))))))))/1000,0)</f>
        <v>36831</v>
      </c>
      <c r="F11" s="6">
        <f>ROUND(IF($A$9="Alimentation, boissons et tabacs",VLOOKUP($A11,OUTIL!$E:$J,F$1,FALSE),IF($A$9="Demi produits",VLOOKUP($A11,OUTIL!$M:$R,F$1,FALSE),IF($A$9="Energie  et  lubrifiants",VLOOKUP($A11,OUTIL!$U:$Z,F$1,FALSE),IF($A$9="Or industriel",VLOOKUP($A11,OUTIL!$AC:$AH,F$1,FALSE),IF($A$9="Produits bruts d'origine animale et vegetale",VLOOKUP($A11,OUTIL!$AK:$AP,F$1,FALSE),IF($A$9="Produits bruts d'origine minerale",VLOOKUP($A11,OUTIL!$AS:$AX,F$1,FALSE),IF($A$9="Produits finis de consommation",VLOOKUP($A11,OUTIL!$BA:$BF,F$1,FALSE),IF($A$9="Produits finis d'equipement agricole",VLOOKUP($A11,OUTIL!$BI:$BN,F$1,FALSE),IF($A$9="Produits finis d'equipement industriel",VLOOKUP($A11,OUTIL!$BQ:$BV,F$1,FALSE),"Ahmadovitch")))))))))/1000,0)</f>
        <v>3928538</v>
      </c>
      <c r="H11" s="8"/>
    </row>
    <row r="12" spans="1:8" ht="16.5" x14ac:dyDescent="0.3">
      <c r="A12">
        <v>3</v>
      </c>
      <c r="B12" s="5" t="str">
        <f>IF($A$9="Alimentation, boissons et tabacs",VLOOKUP(VLOOKUP($A12,OUTIL!$E:$J,B$1,FALSE),REF!$K:$L,2,FALSE),IF($A$9="Demi produits",VLOOKUP(VLOOKUP($A12,OUTIL!$M:$R,B$1,FALSE),REF!$N:$O,2,FALSE),IF($A$9="Energie  et  lubrifiants",VLOOKUP(VLOOKUP($A12,OUTIL!$U:$Z,B$1,FALSE),REF!$Z:$AA,2,FALSE),IF($A$9="Or industriel",VLOOKUP(VLOOKUP($A12,OUTIL!$AC:$AH,B$1,FALSE),REF!$AC:$AD,2,FALSE),IF($A$9="Produits bruts d'origine animale et vegetale",VLOOKUP(VLOOKUP($A12,OUTIL!$AK:$AP,B$1,FALSE),REF!$Q:$R,2,FALSE),IF($A$9="Produits bruts d'origine minerale",VLOOKUP(VLOOKUP($A12,OUTIL!$AS:$AX,B$1,FALSE),REF!$AF:$AG,2,FALSE),IF($A$9="Produits finis de consommation",VLOOKUP(VLOOKUP($A12,OUTIL!$BA:$BF,B$1,FALSE),REF!$T:$U,2,FALSE),IF($A$9="Produits finis d'equipement agricole",VLOOKUP(VLOOKUP($A12,OUTIL!$BI:$BN,B$1,FALSE),REF!$AI:$AJ,2,FALSE),IF($A$9="Produits finis d'equipement industriel",VLOOKUP(VLOOKUP($A12,OUTIL!$BQ:$BV,B$1,FALSE),REF!$W:$X,2,FALSE),"Ahmadovitch")))))))))</f>
        <v>Tomates fraîches</v>
      </c>
      <c r="C12" s="6">
        <f>ROUND(IF($A$9="Alimentation, boissons et tabacs",VLOOKUP($A12,OUTIL!$E:$J,C$1,FALSE),IF($A$9="Demi produits",VLOOKUP($A12,OUTIL!$M:$R,C$1,FALSE),IF($A$9="Energie  et  lubrifiants",VLOOKUP($A12,OUTIL!$U:$Z,C$1,FALSE),IF($A$9="Or industriel",VLOOKUP($A12,OUTIL!$AC:$AH,C$1,FALSE),IF($A$9="Produits bruts d'origine animale et vegetale",VLOOKUP($A12,OUTIL!$AK:$AP,C$1,FALSE),IF($A$9="Produits bruts d'origine minerale",VLOOKUP($A12,OUTIL!$AS:$AX,C$1,FALSE),IF($A$9="Produits finis de consommation",VLOOKUP($A12,OUTIL!$BA:$BF,C$1,FALSE),IF($A$9="Produits finis d'equipement agricole",VLOOKUP($A12,OUTIL!$BI:$BN,C$1,FALSE),IF($A$9="Produits finis d'equipement industriel",VLOOKUP($A12,OUTIL!$BQ:$BV,C$1,FALSE),"Ahmadovitch")))))))))/1000,0)</f>
        <v>222906</v>
      </c>
      <c r="D12" s="6">
        <f>ROUND(IF($A$9="Alimentation, boissons et tabacs",VLOOKUP($A12,OUTIL!$E:$J,D$1,FALSE),IF($A$9="Demi produits",VLOOKUP($A12,OUTIL!$M:$R,D$1,FALSE),IF($A$9="Energie  et  lubrifiants",VLOOKUP($A12,OUTIL!$U:$Z,D$1,FALSE),IF($A$9="Or industriel",VLOOKUP($A12,OUTIL!$AC:$AH,D$1,FALSE),IF($A$9="Produits bruts d'origine animale et vegetale",VLOOKUP($A12,OUTIL!$AK:$AP,D$1,FALSE),IF($A$9="Produits bruts d'origine minerale",VLOOKUP($A12,OUTIL!$AS:$AX,D$1,FALSE),IF($A$9="Produits finis de consommation",VLOOKUP($A12,OUTIL!$BA:$BF,D$1,FALSE),IF($A$9="Produits finis d'equipement agricole",VLOOKUP($A12,OUTIL!$BI:$BN,D$1,FALSE),IF($A$9="Produits finis d'equipement industriel",VLOOKUP($A12,OUTIL!$BQ:$BV,D$1,FALSE),"Ahmadovitch")))))))))/1000,0)</f>
        <v>3864515</v>
      </c>
      <c r="E12" s="6">
        <f>ROUND(IF($A$9="Alimentation, boissons et tabacs",VLOOKUP($A12,OUTIL!$E:$J,E$1,FALSE),IF($A$9="Demi produits",VLOOKUP($A12,OUTIL!$M:$R,E$1,FALSE),IF($A$9="Energie  et  lubrifiants",VLOOKUP($A12,OUTIL!$U:$Z,E$1,FALSE),IF($A$9="Or industriel",VLOOKUP($A12,OUTIL!$AC:$AH,E$1,FALSE),IF($A$9="Produits bruts d'origine animale et vegetale",VLOOKUP($A12,OUTIL!$AK:$AP,E$1,FALSE),IF($A$9="Produits bruts d'origine minerale",VLOOKUP($A12,OUTIL!$AS:$AX,E$1,FALSE),IF($A$9="Produits finis de consommation",VLOOKUP($A12,OUTIL!$BA:$BF,E$1,FALSE),IF($A$9="Produits finis d'equipement agricole",VLOOKUP($A12,OUTIL!$BI:$BN,E$1,FALSE),IF($A$9="Produits finis d'equipement industriel",VLOOKUP($A12,OUTIL!$BQ:$BV,E$1,FALSE),"Ahmadovitch")))))))))/1000,0)</f>
        <v>238783</v>
      </c>
      <c r="F12" s="6">
        <f>ROUND(IF($A$9="Alimentation, boissons et tabacs",VLOOKUP($A12,OUTIL!$E:$J,F$1,FALSE),IF($A$9="Demi produits",VLOOKUP($A12,OUTIL!$M:$R,F$1,FALSE),IF($A$9="Energie  et  lubrifiants",VLOOKUP($A12,OUTIL!$U:$Z,F$1,FALSE),IF($A$9="Or industriel",VLOOKUP($A12,OUTIL!$AC:$AH,F$1,FALSE),IF($A$9="Produits bruts d'origine animale et vegetale",VLOOKUP($A12,OUTIL!$AK:$AP,F$1,FALSE),IF($A$9="Produits bruts d'origine minerale",VLOOKUP($A12,OUTIL!$AS:$AX,F$1,FALSE),IF($A$9="Produits finis de consommation",VLOOKUP($A12,OUTIL!$BA:$BF,F$1,FALSE),IF($A$9="Produits finis d'equipement agricole",VLOOKUP($A12,OUTIL!$BI:$BN,F$1,FALSE),IF($A$9="Produits finis d'equipement industriel",VLOOKUP($A12,OUTIL!$BQ:$BV,F$1,FALSE),"Ahmadovitch")))))))))/1000,0)</f>
        <v>4162500</v>
      </c>
      <c r="H12" s="8"/>
    </row>
    <row r="13" spans="1:8" ht="16.5" x14ac:dyDescent="0.3">
      <c r="A13">
        <v>4</v>
      </c>
      <c r="B13" s="5" t="str">
        <f>IF($A$9="Alimentation, boissons et tabacs",VLOOKUP(VLOOKUP($A13,OUTIL!$E:$J,B$1,FALSE),REF!$K:$L,2,FALSE),IF($A$9="Demi produits",VLOOKUP(VLOOKUP($A13,OUTIL!$M:$R,B$1,FALSE),REF!$N:$O,2,FALSE),IF($A$9="Energie  et  lubrifiants",VLOOKUP(VLOOKUP($A13,OUTIL!$U:$Z,B$1,FALSE),REF!$Z:$AA,2,FALSE),IF($A$9="Or industriel",VLOOKUP(VLOOKUP($A13,OUTIL!$AC:$AH,B$1,FALSE),REF!$AC:$AD,2,FALSE),IF($A$9="Produits bruts d'origine animale et vegetale",VLOOKUP(VLOOKUP($A13,OUTIL!$AK:$AP,B$1,FALSE),REF!$Q:$R,2,FALSE),IF($A$9="Produits bruts d'origine minerale",VLOOKUP(VLOOKUP($A13,OUTIL!$AS:$AX,B$1,FALSE),REF!$AF:$AG,2,FALSE),IF($A$9="Produits finis de consommation",VLOOKUP(VLOOKUP($A13,OUTIL!$BA:$BF,B$1,FALSE),REF!$T:$U,2,FALSE),IF($A$9="Produits finis d'equipement agricole",VLOOKUP(VLOOKUP($A13,OUTIL!$BI:$BN,B$1,FALSE),REF!$AI:$AJ,2,FALSE),IF($A$9="Produits finis d'equipement industriel",VLOOKUP(VLOOKUP($A13,OUTIL!$BQ:$BV,B$1,FALSE),REF!$W:$X,2,FALSE),"Ahmadovitch")))))))))</f>
        <v>Agrumes</v>
      </c>
      <c r="C13" s="6">
        <f>ROUND(IF($A$9="Alimentation, boissons et tabacs",VLOOKUP($A13,OUTIL!$E:$J,C$1,FALSE),IF($A$9="Demi produits",VLOOKUP($A13,OUTIL!$M:$R,C$1,FALSE),IF($A$9="Energie  et  lubrifiants",VLOOKUP($A13,OUTIL!$U:$Z,C$1,FALSE),IF($A$9="Or industriel",VLOOKUP($A13,OUTIL!$AC:$AH,C$1,FALSE),IF($A$9="Produits bruts d'origine animale et vegetale",VLOOKUP($A13,OUTIL!$AK:$AP,C$1,FALSE),IF($A$9="Produits bruts d'origine minerale",VLOOKUP($A13,OUTIL!$AS:$AX,C$1,FALSE),IF($A$9="Produits finis de consommation",VLOOKUP($A13,OUTIL!$BA:$BF,C$1,FALSE),IF($A$9="Produits finis d'equipement agricole",VLOOKUP($A13,OUTIL!$BI:$BN,C$1,FALSE),IF($A$9="Produits finis d'equipement industriel",VLOOKUP($A13,OUTIL!$BQ:$BV,C$1,FALSE),"Ahmadovitch")))))))))/1000,0)</f>
        <v>305666</v>
      </c>
      <c r="D13" s="6">
        <f>ROUND(IF($A$9="Alimentation, boissons et tabacs",VLOOKUP($A13,OUTIL!$E:$J,D$1,FALSE),IF($A$9="Demi produits",VLOOKUP($A13,OUTIL!$M:$R,D$1,FALSE),IF($A$9="Energie  et  lubrifiants",VLOOKUP($A13,OUTIL!$U:$Z,D$1,FALSE),IF($A$9="Or industriel",VLOOKUP($A13,OUTIL!$AC:$AH,D$1,FALSE),IF($A$9="Produits bruts d'origine animale et vegetale",VLOOKUP($A13,OUTIL!$AK:$AP,D$1,FALSE),IF($A$9="Produits bruts d'origine minerale",VLOOKUP($A13,OUTIL!$AS:$AX,D$1,FALSE),IF($A$9="Produits finis de consommation",VLOOKUP($A13,OUTIL!$BA:$BF,D$1,FALSE),IF($A$9="Produits finis d'equipement agricole",VLOOKUP($A13,OUTIL!$BI:$BN,D$1,FALSE),IF($A$9="Produits finis d'equipement industriel",VLOOKUP($A13,OUTIL!$BQ:$BV,D$1,FALSE),"Ahmadovitch")))))))))/1000,0)</f>
        <v>2707984</v>
      </c>
      <c r="E13" s="6">
        <f>ROUND(IF($A$9="Alimentation, boissons et tabacs",VLOOKUP($A13,OUTIL!$E:$J,E$1,FALSE),IF($A$9="Demi produits",VLOOKUP($A13,OUTIL!$M:$R,E$1,FALSE),IF($A$9="Energie  et  lubrifiants",VLOOKUP($A13,OUTIL!$U:$Z,E$1,FALSE),IF($A$9="Or industriel",VLOOKUP($A13,OUTIL!$AC:$AH,E$1,FALSE),IF($A$9="Produits bruts d'origine animale et vegetale",VLOOKUP($A13,OUTIL!$AK:$AP,E$1,FALSE),IF($A$9="Produits bruts d'origine minerale",VLOOKUP($A13,OUTIL!$AS:$AX,E$1,FALSE),IF($A$9="Produits finis de consommation",VLOOKUP($A13,OUTIL!$BA:$BF,E$1,FALSE),IF($A$9="Produits finis d'equipement agricole",VLOOKUP($A13,OUTIL!$BI:$BN,E$1,FALSE),IF($A$9="Produits finis d'equipement industriel",VLOOKUP($A13,OUTIL!$BQ:$BV,E$1,FALSE),"Ahmadovitch")))))))))/1000,0)</f>
        <v>311678</v>
      </c>
      <c r="F13" s="6">
        <f>ROUND(IF($A$9="Alimentation, boissons et tabacs",VLOOKUP($A13,OUTIL!$E:$J,F$1,FALSE),IF($A$9="Demi produits",VLOOKUP($A13,OUTIL!$M:$R,F$1,FALSE),IF($A$9="Energie  et  lubrifiants",VLOOKUP($A13,OUTIL!$U:$Z,F$1,FALSE),IF($A$9="Or industriel",VLOOKUP($A13,OUTIL!$AC:$AH,F$1,FALSE),IF($A$9="Produits bruts d'origine animale et vegetale",VLOOKUP($A13,OUTIL!$AK:$AP,F$1,FALSE),IF($A$9="Produits bruts d'origine minerale",VLOOKUP($A13,OUTIL!$AS:$AX,F$1,FALSE),IF($A$9="Produits finis de consommation",VLOOKUP($A13,OUTIL!$BA:$BF,F$1,FALSE),IF($A$9="Produits finis d'equipement agricole",VLOOKUP($A13,OUTIL!$BI:$BN,F$1,FALSE),IF($A$9="Produits finis d'equipement industriel",VLOOKUP($A13,OUTIL!$BQ:$BV,F$1,FALSE),"Ahmadovitch")))))))))/1000,0)</f>
        <v>2893640</v>
      </c>
      <c r="H13" s="8"/>
    </row>
    <row r="14" spans="1:8" ht="16.5" x14ac:dyDescent="0.3">
      <c r="A14">
        <v>5</v>
      </c>
      <c r="B14" s="5" t="str">
        <f>IF($A$9="Alimentation, boissons et tabacs",VLOOKUP(VLOOKUP($A14,OUTIL!$E:$J,B$1,FALSE),REF!$K:$L,2,FALSE),IF($A$9="Demi produits",VLOOKUP(VLOOKUP($A14,OUTIL!$M:$R,B$1,FALSE),REF!$N:$O,2,FALSE),IF($A$9="Energie  et  lubrifiants",VLOOKUP(VLOOKUP($A14,OUTIL!$U:$Z,B$1,FALSE),REF!$Z:$AA,2,FALSE),IF($A$9="Or industriel",VLOOKUP(VLOOKUP($A14,OUTIL!$AC:$AH,B$1,FALSE),REF!$AC:$AD,2,FALSE),IF($A$9="Produits bruts d'origine animale et vegetale",VLOOKUP(VLOOKUP($A14,OUTIL!$AK:$AP,B$1,FALSE),REF!$Q:$R,2,FALSE),IF($A$9="Produits bruts d'origine minerale",VLOOKUP(VLOOKUP($A14,OUTIL!$AS:$AX,B$1,FALSE),REF!$AF:$AG,2,FALSE),IF($A$9="Produits finis de consommation",VLOOKUP(VLOOKUP($A14,OUTIL!$BA:$BF,B$1,FALSE),REF!$T:$U,2,FALSE),IF($A$9="Produits finis d'equipement agricole",VLOOKUP(VLOOKUP($A14,OUTIL!$BI:$BN,B$1,FALSE),REF!$AI:$AJ,2,FALSE),IF($A$9="Produits finis d'equipement industriel",VLOOKUP(VLOOKUP($A14,OUTIL!$BQ:$BV,B$1,FALSE),REF!$W:$X,2,FALSE),"Ahmadovitch")))))))))</f>
        <v>Légumes frais, congelés ou en saumure</v>
      </c>
      <c r="C14" s="6">
        <f>ROUND(IF($A$9="Alimentation, boissons et tabacs",VLOOKUP($A14,OUTIL!$E:$J,C$1,FALSE),IF($A$9="Demi produits",VLOOKUP($A14,OUTIL!$M:$R,C$1,FALSE),IF($A$9="Energie  et  lubrifiants",VLOOKUP($A14,OUTIL!$U:$Z,C$1,FALSE),IF($A$9="Or industriel",VLOOKUP($A14,OUTIL!$AC:$AH,C$1,FALSE),IF($A$9="Produits bruts d'origine animale et vegetale",VLOOKUP($A14,OUTIL!$AK:$AP,C$1,FALSE),IF($A$9="Produits bruts d'origine minerale",VLOOKUP($A14,OUTIL!$AS:$AX,C$1,FALSE),IF($A$9="Produits finis de consommation",VLOOKUP($A14,OUTIL!$BA:$BF,C$1,FALSE),IF($A$9="Produits finis d'equipement agricole",VLOOKUP($A14,OUTIL!$BI:$BN,C$1,FALSE),IF($A$9="Produits finis d'equipement industriel",VLOOKUP($A14,OUTIL!$BQ:$BV,C$1,FALSE),"Ahmadovitch")))))))))/1000,0)</f>
        <v>167000</v>
      </c>
      <c r="D14" s="6">
        <f>ROUND(IF($A$9="Alimentation, boissons et tabacs",VLOOKUP($A14,OUTIL!$E:$J,D$1,FALSE),IF($A$9="Demi produits",VLOOKUP($A14,OUTIL!$M:$R,D$1,FALSE),IF($A$9="Energie  et  lubrifiants",VLOOKUP($A14,OUTIL!$U:$Z,D$1,FALSE),IF($A$9="Or industriel",VLOOKUP($A14,OUTIL!$AC:$AH,D$1,FALSE),IF($A$9="Produits bruts d'origine animale et vegetale",VLOOKUP($A14,OUTIL!$AK:$AP,D$1,FALSE),IF($A$9="Produits bruts d'origine minerale",VLOOKUP($A14,OUTIL!$AS:$AX,D$1,FALSE),IF($A$9="Produits finis de consommation",VLOOKUP($A14,OUTIL!$BA:$BF,D$1,FALSE),IF($A$9="Produits finis d'equipement agricole",VLOOKUP($A14,OUTIL!$BI:$BN,D$1,FALSE),IF($A$9="Produits finis d'equipement industriel",VLOOKUP($A14,OUTIL!$BQ:$BV,D$1,FALSE),"Ahmadovitch")))))))))/1000,0)</f>
        <v>2370127</v>
      </c>
      <c r="E14" s="6">
        <f>ROUND(IF($A$9="Alimentation, boissons et tabacs",VLOOKUP($A14,OUTIL!$E:$J,E$1,FALSE),IF($A$9="Demi produits",VLOOKUP($A14,OUTIL!$M:$R,E$1,FALSE),IF($A$9="Energie  et  lubrifiants",VLOOKUP($A14,OUTIL!$U:$Z,E$1,FALSE),IF($A$9="Or industriel",VLOOKUP($A14,OUTIL!$AC:$AH,E$1,FALSE),IF($A$9="Produits bruts d'origine animale et vegetale",VLOOKUP($A14,OUTIL!$AK:$AP,E$1,FALSE),IF($A$9="Produits bruts d'origine minerale",VLOOKUP($A14,OUTIL!$AS:$AX,E$1,FALSE),IF($A$9="Produits finis de consommation",VLOOKUP($A14,OUTIL!$BA:$BF,E$1,FALSE),IF($A$9="Produits finis d'equipement agricole",VLOOKUP($A14,OUTIL!$BI:$BN,E$1,FALSE),IF($A$9="Produits finis d'equipement industriel",VLOOKUP($A14,OUTIL!$BQ:$BV,E$1,FALSE),"Ahmadovitch")))))))))/1000,0)</f>
        <v>176247</v>
      </c>
      <c r="F14" s="6">
        <f>ROUND(IF($A$9="Alimentation, boissons et tabacs",VLOOKUP($A14,OUTIL!$E:$J,F$1,FALSE),IF($A$9="Demi produits",VLOOKUP($A14,OUTIL!$M:$R,F$1,FALSE),IF($A$9="Energie  et  lubrifiants",VLOOKUP($A14,OUTIL!$U:$Z,F$1,FALSE),IF($A$9="Or industriel",VLOOKUP($A14,OUTIL!$AC:$AH,F$1,FALSE),IF($A$9="Produits bruts d'origine animale et vegetale",VLOOKUP($A14,OUTIL!$AK:$AP,F$1,FALSE),IF($A$9="Produits bruts d'origine minerale",VLOOKUP($A14,OUTIL!$AS:$AX,F$1,FALSE),IF($A$9="Produits finis de consommation",VLOOKUP($A14,OUTIL!$BA:$BF,F$1,FALSE),IF($A$9="Produits finis d'equipement agricole",VLOOKUP($A14,OUTIL!$BI:$BN,F$1,FALSE),IF($A$9="Produits finis d'equipement industriel",VLOOKUP($A14,OUTIL!$BQ:$BV,F$1,FALSE),"Ahmadovitch")))))))))/1000,0)</f>
        <v>2395872</v>
      </c>
      <c r="H14" s="8"/>
    </row>
    <row r="15" spans="1:8" ht="16.5" x14ac:dyDescent="0.3">
      <c r="A15">
        <v>6</v>
      </c>
      <c r="B15" s="5" t="str">
        <f>IF($A$9="Alimentation, boissons et tabacs",VLOOKUP(VLOOKUP($A15,OUTIL!$E:$J,B$1,FALSE),REF!$K:$L,2,FALSE),IF($A$9="Demi produits",VLOOKUP(VLOOKUP($A15,OUTIL!$M:$R,B$1,FALSE),REF!$N:$O,2,FALSE),IF($A$9="Energie  et  lubrifiants",VLOOKUP(VLOOKUP($A15,OUTIL!$U:$Z,B$1,FALSE),REF!$Z:$AA,2,FALSE),IF($A$9="Or industriel",VLOOKUP(VLOOKUP($A15,OUTIL!$AC:$AH,B$1,FALSE),REF!$AC:$AD,2,FALSE),IF($A$9="Produits bruts d'origine animale et vegetale",VLOOKUP(VLOOKUP($A15,OUTIL!$AK:$AP,B$1,FALSE),REF!$Q:$R,2,FALSE),IF($A$9="Produits bruts d'origine minerale",VLOOKUP(VLOOKUP($A15,OUTIL!$AS:$AX,B$1,FALSE),REF!$AF:$AG,2,FALSE),IF($A$9="Produits finis de consommation",VLOOKUP(VLOOKUP($A15,OUTIL!$BA:$BF,B$1,FALSE),REF!$T:$U,2,FALSE),IF($A$9="Produits finis d'equipement agricole",VLOOKUP(VLOOKUP($A15,OUTIL!$BI:$BN,B$1,FALSE),REF!$AI:$AJ,2,FALSE),IF($A$9="Produits finis d'equipement industriel",VLOOKUP(VLOOKUP($A15,OUTIL!$BQ:$BV,B$1,FALSE),REF!$W:$X,2,FALSE),"Ahmadovitch")))))))))</f>
        <v>Préparations et conserves de poissons et crustacés</v>
      </c>
      <c r="C15" s="6">
        <f>ROUND(IF($A$9="Alimentation, boissons et tabacs",VLOOKUP($A15,OUTIL!$E:$J,C$1,FALSE),IF($A$9="Demi produits",VLOOKUP($A15,OUTIL!$M:$R,C$1,FALSE),IF($A$9="Energie  et  lubrifiants",VLOOKUP($A15,OUTIL!$U:$Z,C$1,FALSE),IF($A$9="Or industriel",VLOOKUP($A15,OUTIL!$AC:$AH,C$1,FALSE),IF($A$9="Produits bruts d'origine animale et vegetale",VLOOKUP($A15,OUTIL!$AK:$AP,C$1,FALSE),IF($A$9="Produits bruts d'origine minerale",VLOOKUP($A15,OUTIL!$AS:$AX,C$1,FALSE),IF($A$9="Produits finis de consommation",VLOOKUP($A15,OUTIL!$BA:$BF,C$1,FALSE),IF($A$9="Produits finis d'equipement agricole",VLOOKUP($A15,OUTIL!$BI:$BN,C$1,FALSE),IF($A$9="Produits finis d'equipement industriel",VLOOKUP($A15,OUTIL!$BQ:$BV,C$1,FALSE),"Ahmadovitch")))))))))/1000,0)</f>
        <v>22188</v>
      </c>
      <c r="D15" s="6">
        <f>ROUND(IF($A$9="Alimentation, boissons et tabacs",VLOOKUP($A15,OUTIL!$E:$J,D$1,FALSE),IF($A$9="Demi produits",VLOOKUP($A15,OUTIL!$M:$R,D$1,FALSE),IF($A$9="Energie  et  lubrifiants",VLOOKUP($A15,OUTIL!$U:$Z,D$1,FALSE),IF($A$9="Or industriel",VLOOKUP($A15,OUTIL!$AC:$AH,D$1,FALSE),IF($A$9="Produits bruts d'origine animale et vegetale",VLOOKUP($A15,OUTIL!$AK:$AP,D$1,FALSE),IF($A$9="Produits bruts d'origine minerale",VLOOKUP($A15,OUTIL!$AS:$AX,D$1,FALSE),IF($A$9="Produits finis de consommation",VLOOKUP($A15,OUTIL!$BA:$BF,D$1,FALSE),IF($A$9="Produits finis d'equipement agricole",VLOOKUP($A15,OUTIL!$BI:$BN,D$1,FALSE),IF($A$9="Produits finis d'equipement industriel",VLOOKUP($A15,OUTIL!$BQ:$BV,D$1,FALSE),"Ahmadovitch")))))))))/1000,0)</f>
        <v>1447569</v>
      </c>
      <c r="E15" s="6">
        <f>ROUND(IF($A$9="Alimentation, boissons et tabacs",VLOOKUP($A15,OUTIL!$E:$J,E$1,FALSE),IF($A$9="Demi produits",VLOOKUP($A15,OUTIL!$M:$R,E$1,FALSE),IF($A$9="Energie  et  lubrifiants",VLOOKUP($A15,OUTIL!$U:$Z,E$1,FALSE),IF($A$9="Or industriel",VLOOKUP($A15,OUTIL!$AC:$AH,E$1,FALSE),IF($A$9="Produits bruts d'origine animale et vegetale",VLOOKUP($A15,OUTIL!$AK:$AP,E$1,FALSE),IF($A$9="Produits bruts d'origine minerale",VLOOKUP($A15,OUTIL!$AS:$AX,E$1,FALSE),IF($A$9="Produits finis de consommation",VLOOKUP($A15,OUTIL!$BA:$BF,E$1,FALSE),IF($A$9="Produits finis d'equipement agricole",VLOOKUP($A15,OUTIL!$BI:$BN,E$1,FALSE),IF($A$9="Produits finis d'equipement industriel",VLOOKUP($A15,OUTIL!$BQ:$BV,E$1,FALSE),"Ahmadovitch")))))))))/1000,0)</f>
        <v>21044</v>
      </c>
      <c r="F15" s="6">
        <f>ROUND(IF($A$9="Alimentation, boissons et tabacs",VLOOKUP($A15,OUTIL!$E:$J,F$1,FALSE),IF($A$9="Demi produits",VLOOKUP($A15,OUTIL!$M:$R,F$1,FALSE),IF($A$9="Energie  et  lubrifiants",VLOOKUP($A15,OUTIL!$U:$Z,F$1,FALSE),IF($A$9="Or industriel",VLOOKUP($A15,OUTIL!$AC:$AH,F$1,FALSE),IF($A$9="Produits bruts d'origine animale et vegetale",VLOOKUP($A15,OUTIL!$AK:$AP,F$1,FALSE),IF($A$9="Produits bruts d'origine minerale",VLOOKUP($A15,OUTIL!$AS:$AX,F$1,FALSE),IF($A$9="Produits finis de consommation",VLOOKUP($A15,OUTIL!$BA:$BF,F$1,FALSE),IF($A$9="Produits finis d'equipement agricole",VLOOKUP($A15,OUTIL!$BI:$BN,F$1,FALSE),IF($A$9="Produits finis d'equipement industriel",VLOOKUP($A15,OUTIL!$BQ:$BV,F$1,FALSE),"Ahmadovitch")))))))))/1000,0)</f>
        <v>1274716</v>
      </c>
    </row>
    <row r="16" spans="1:8" ht="16.5" x14ac:dyDescent="0.3">
      <c r="A16">
        <v>7</v>
      </c>
      <c r="B16" s="5" t="str">
        <f>IF($A$9="Alimentation, boissons et tabacs",VLOOKUP(VLOOKUP($A16,OUTIL!$E:$J,B$1,FALSE),REF!$K:$L,2,FALSE),IF($A$9="Demi produits",VLOOKUP(VLOOKUP($A16,OUTIL!$M:$R,B$1,FALSE),REF!$N:$O,2,FALSE),IF($A$9="Energie  et  lubrifiants",VLOOKUP(VLOOKUP($A16,OUTIL!$U:$Z,B$1,FALSE),REF!$Z:$AA,2,FALSE),IF($A$9="Or industriel",VLOOKUP(VLOOKUP($A16,OUTIL!$AC:$AH,B$1,FALSE),REF!$AC:$AD,2,FALSE),IF($A$9="Produits bruts d'origine animale et vegetale",VLOOKUP(VLOOKUP($A16,OUTIL!$AK:$AP,B$1,FALSE),REF!$Q:$R,2,FALSE),IF($A$9="Produits bruts d'origine minerale",VLOOKUP(VLOOKUP($A16,OUTIL!$AS:$AX,B$1,FALSE),REF!$AF:$AG,2,FALSE),IF($A$9="Produits finis de consommation",VLOOKUP(VLOOKUP($A16,OUTIL!$BA:$BF,B$1,FALSE),REF!$T:$U,2,FALSE),IF($A$9="Produits finis d'equipement agricole",VLOOKUP(VLOOKUP($A16,OUTIL!$BI:$BN,B$1,FALSE),REF!$AI:$AJ,2,FALSE),IF($A$9="Produits finis d'equipement industriel",VLOOKUP(VLOOKUP($A16,OUTIL!$BQ:$BV,B$1,FALSE),REF!$W:$X,2,FALSE),"Ahmadovitch")))))))))</f>
        <v>Fruits frais ou secs, congelés ou en saumure</v>
      </c>
      <c r="C16" s="6">
        <f>ROUND(IF($A$9="Alimentation, boissons et tabacs",VLOOKUP($A16,OUTIL!$E:$J,C$1,FALSE),IF($A$9="Demi produits",VLOOKUP($A16,OUTIL!$M:$R,C$1,FALSE),IF($A$9="Energie  et  lubrifiants",VLOOKUP($A16,OUTIL!$U:$Z,C$1,FALSE),IF($A$9="Or industriel",VLOOKUP($A16,OUTIL!$AC:$AH,C$1,FALSE),IF($A$9="Produits bruts d'origine animale et vegetale",VLOOKUP($A16,OUTIL!$AK:$AP,C$1,FALSE),IF($A$9="Produits bruts d'origine minerale",VLOOKUP($A16,OUTIL!$AS:$AX,C$1,FALSE),IF($A$9="Produits finis de consommation",VLOOKUP($A16,OUTIL!$BA:$BF,C$1,FALSE),IF($A$9="Produits finis d'equipement agricole",VLOOKUP($A16,OUTIL!$BI:$BN,C$1,FALSE),IF($A$9="Produits finis d'equipement industriel",VLOOKUP($A16,OUTIL!$BQ:$BV,C$1,FALSE),"Ahmadovitch")))))))))/1000,0)</f>
        <v>37870</v>
      </c>
      <c r="D16" s="6">
        <f>ROUND(IF($A$9="Alimentation, boissons et tabacs",VLOOKUP($A16,OUTIL!$E:$J,D$1,FALSE),IF($A$9="Demi produits",VLOOKUP($A16,OUTIL!$M:$R,D$1,FALSE),IF($A$9="Energie  et  lubrifiants",VLOOKUP($A16,OUTIL!$U:$Z,D$1,FALSE),IF($A$9="Or industriel",VLOOKUP($A16,OUTIL!$AC:$AH,D$1,FALSE),IF($A$9="Produits bruts d'origine animale et vegetale",VLOOKUP($A16,OUTIL!$AK:$AP,D$1,FALSE),IF($A$9="Produits bruts d'origine minerale",VLOOKUP($A16,OUTIL!$AS:$AX,D$1,FALSE),IF($A$9="Produits finis de consommation",VLOOKUP($A16,OUTIL!$BA:$BF,D$1,FALSE),IF($A$9="Produits finis d'equipement agricole",VLOOKUP($A16,OUTIL!$BI:$BN,D$1,FALSE),IF($A$9="Produits finis d'equipement industriel",VLOOKUP($A16,OUTIL!$BQ:$BV,D$1,FALSE),"Ahmadovitch")))))))))/1000,0)</f>
        <v>1224575</v>
      </c>
      <c r="E16" s="6">
        <f>ROUND(IF($A$9="Alimentation, boissons et tabacs",VLOOKUP($A16,OUTIL!$E:$J,E$1,FALSE),IF($A$9="Demi produits",VLOOKUP($A16,OUTIL!$M:$R,E$1,FALSE),IF($A$9="Energie  et  lubrifiants",VLOOKUP($A16,OUTIL!$U:$Z,E$1,FALSE),IF($A$9="Or industriel",VLOOKUP($A16,OUTIL!$AC:$AH,E$1,FALSE),IF($A$9="Produits bruts d'origine animale et vegetale",VLOOKUP($A16,OUTIL!$AK:$AP,E$1,FALSE),IF($A$9="Produits bruts d'origine minerale",VLOOKUP($A16,OUTIL!$AS:$AX,E$1,FALSE),IF($A$9="Produits finis de consommation",VLOOKUP($A16,OUTIL!$BA:$BF,E$1,FALSE),IF($A$9="Produits finis d'equipement agricole",VLOOKUP($A16,OUTIL!$BI:$BN,E$1,FALSE),IF($A$9="Produits finis d'equipement industriel",VLOOKUP($A16,OUTIL!$BQ:$BV,E$1,FALSE),"Ahmadovitch")))))))))/1000,0)</f>
        <v>71291</v>
      </c>
      <c r="F16" s="6">
        <f>ROUND(IF($A$9="Alimentation, boissons et tabacs",VLOOKUP($A16,OUTIL!$E:$J,F$1,FALSE),IF($A$9="Demi produits",VLOOKUP($A16,OUTIL!$M:$R,F$1,FALSE),IF($A$9="Energie  et  lubrifiants",VLOOKUP($A16,OUTIL!$U:$Z,F$1,FALSE),IF($A$9="Or industriel",VLOOKUP($A16,OUTIL!$AC:$AH,F$1,FALSE),IF($A$9="Produits bruts d'origine animale et vegetale",VLOOKUP($A16,OUTIL!$AK:$AP,F$1,FALSE),IF($A$9="Produits bruts d'origine minerale",VLOOKUP($A16,OUTIL!$AS:$AX,F$1,FALSE),IF($A$9="Produits finis de consommation",VLOOKUP($A16,OUTIL!$BA:$BF,F$1,FALSE),IF($A$9="Produits finis d'equipement agricole",VLOOKUP($A16,OUTIL!$BI:$BN,F$1,FALSE),IF($A$9="Produits finis d'equipement industriel",VLOOKUP($A16,OUTIL!$BQ:$BV,F$1,FALSE),"Ahmadovitch")))))))))/1000,0)</f>
        <v>1919887</v>
      </c>
    </row>
    <row r="17" spans="1:6" ht="16.5" x14ac:dyDescent="0.3">
      <c r="A17">
        <v>8</v>
      </c>
      <c r="B17" s="5" t="str">
        <f>IF($A$9="Alimentation, boissons et tabacs",VLOOKUP(VLOOKUP($A17,OUTIL!$E:$J,B$1,FALSE),REF!$K:$L,2,FALSE),IF($A$9="Demi produits",VLOOKUP(VLOOKUP($A17,OUTIL!$M:$R,B$1,FALSE),REF!$N:$O,2,FALSE),IF($A$9="Energie  et  lubrifiants",VLOOKUP(VLOOKUP($A17,OUTIL!$U:$Z,B$1,FALSE),REF!$Z:$AA,2,FALSE),IF($A$9="Or industriel",VLOOKUP(VLOOKUP($A17,OUTIL!$AC:$AH,B$1,FALSE),REF!$AC:$AD,2,FALSE),IF($A$9="Produits bruts d'origine animale et vegetale",VLOOKUP(VLOOKUP($A17,OUTIL!$AK:$AP,B$1,FALSE),REF!$Q:$R,2,FALSE),IF($A$9="Produits bruts d'origine minerale",VLOOKUP(VLOOKUP($A17,OUTIL!$AS:$AX,B$1,FALSE),REF!$AF:$AG,2,FALSE),IF($A$9="Produits finis de consommation",VLOOKUP(VLOOKUP($A17,OUTIL!$BA:$BF,B$1,FALSE),REF!$T:$U,2,FALSE),IF($A$9="Produits finis d'equipement agricole",VLOOKUP(VLOOKUP($A17,OUTIL!$BI:$BN,B$1,FALSE),REF!$AI:$AJ,2,FALSE),IF($A$9="Produits finis d'equipement industriel",VLOOKUP(VLOOKUP($A17,OUTIL!$BQ:$BV,B$1,FALSE),REF!$W:$X,2,FALSE),"Ahmadovitch")))))))))</f>
        <v>Sucre brut ou raffiné</v>
      </c>
      <c r="C17" s="6">
        <f>ROUND(IF($A$9="Alimentation, boissons et tabacs",VLOOKUP($A17,OUTIL!$E:$J,C$1,FALSE),IF($A$9="Demi produits",VLOOKUP($A17,OUTIL!$M:$R,C$1,FALSE),IF($A$9="Energie  et  lubrifiants",VLOOKUP($A17,OUTIL!$U:$Z,C$1,FALSE),IF($A$9="Or industriel",VLOOKUP($A17,OUTIL!$AC:$AH,C$1,FALSE),IF($A$9="Produits bruts d'origine animale et vegetale",VLOOKUP($A17,OUTIL!$AK:$AP,C$1,FALSE),IF($A$9="Produits bruts d'origine minerale",VLOOKUP($A17,OUTIL!$AS:$AX,C$1,FALSE),IF($A$9="Produits finis de consommation",VLOOKUP($A17,OUTIL!$BA:$BF,C$1,FALSE),IF($A$9="Produits finis d'equipement agricole",VLOOKUP($A17,OUTIL!$BI:$BN,C$1,FALSE),IF($A$9="Produits finis d'equipement industriel",VLOOKUP($A17,OUTIL!$BQ:$BV,C$1,FALSE),"Ahmadovitch")))))))))/1000,0)</f>
        <v>184100</v>
      </c>
      <c r="D17" s="6">
        <f>ROUND(IF($A$9="Alimentation, boissons et tabacs",VLOOKUP($A17,OUTIL!$E:$J,D$1,FALSE),IF($A$9="Demi produits",VLOOKUP($A17,OUTIL!$M:$R,D$1,FALSE),IF($A$9="Energie  et  lubrifiants",VLOOKUP($A17,OUTIL!$U:$Z,D$1,FALSE),IF($A$9="Or industriel",VLOOKUP($A17,OUTIL!$AC:$AH,D$1,FALSE),IF($A$9="Produits bruts d'origine animale et vegetale",VLOOKUP($A17,OUTIL!$AK:$AP,D$1,FALSE),IF($A$9="Produits bruts d'origine minerale",VLOOKUP($A17,OUTIL!$AS:$AX,D$1,FALSE),IF($A$9="Produits finis de consommation",VLOOKUP($A17,OUTIL!$BA:$BF,D$1,FALSE),IF($A$9="Produits finis d'equipement agricole",VLOOKUP($A17,OUTIL!$BI:$BN,D$1,FALSE),IF($A$9="Produits finis d'equipement industriel",VLOOKUP($A17,OUTIL!$BQ:$BV,D$1,FALSE),"Ahmadovitch")))))))))/1000,0)</f>
        <v>916957</v>
      </c>
      <c r="E17" s="6">
        <f>ROUND(IF($A$9="Alimentation, boissons et tabacs",VLOOKUP($A17,OUTIL!$E:$J,E$1,FALSE),IF($A$9="Demi produits",VLOOKUP($A17,OUTIL!$M:$R,E$1,FALSE),IF($A$9="Energie  et  lubrifiants",VLOOKUP($A17,OUTIL!$U:$Z,E$1,FALSE),IF($A$9="Or industriel",VLOOKUP($A17,OUTIL!$AC:$AH,E$1,FALSE),IF($A$9="Produits bruts d'origine animale et vegetale",VLOOKUP($A17,OUTIL!$AK:$AP,E$1,FALSE),IF($A$9="Produits bruts d'origine minerale",VLOOKUP($A17,OUTIL!$AS:$AX,E$1,FALSE),IF($A$9="Produits finis de consommation",VLOOKUP($A17,OUTIL!$BA:$BF,E$1,FALSE),IF($A$9="Produits finis d'equipement agricole",VLOOKUP($A17,OUTIL!$BI:$BN,E$1,FALSE),IF($A$9="Produits finis d'equipement industriel",VLOOKUP($A17,OUTIL!$BQ:$BV,E$1,FALSE),"Ahmadovitch")))))))))/1000,0)</f>
        <v>191692</v>
      </c>
      <c r="F17" s="6">
        <f>ROUND(IF($A$9="Alimentation, boissons et tabacs",VLOOKUP($A17,OUTIL!$E:$J,F$1,FALSE),IF($A$9="Demi produits",VLOOKUP($A17,OUTIL!$M:$R,F$1,FALSE),IF($A$9="Energie  et  lubrifiants",VLOOKUP($A17,OUTIL!$U:$Z,F$1,FALSE),IF($A$9="Or industriel",VLOOKUP($A17,OUTIL!$AC:$AH,F$1,FALSE),IF($A$9="Produits bruts d'origine animale et vegetale",VLOOKUP($A17,OUTIL!$AK:$AP,F$1,FALSE),IF($A$9="Produits bruts d'origine minerale",VLOOKUP($A17,OUTIL!$AS:$AX,F$1,FALSE),IF($A$9="Produits finis de consommation",VLOOKUP($A17,OUTIL!$BA:$BF,F$1,FALSE),IF($A$9="Produits finis d'equipement agricole",VLOOKUP($A17,OUTIL!$BI:$BN,F$1,FALSE),IF($A$9="Produits finis d'equipement industriel",VLOOKUP($A17,OUTIL!$BQ:$BV,F$1,FALSE),"Ahmadovitch")))))))))/1000,0)</f>
        <v>1167293</v>
      </c>
    </row>
    <row r="18" spans="1:6" ht="16.5" x14ac:dyDescent="0.3">
      <c r="A18">
        <v>9</v>
      </c>
      <c r="B18" s="5" t="str">
        <f>IF($A$9="Alimentation, boissons et tabacs",VLOOKUP(VLOOKUP($A18,OUTIL!$E:$J,B$1,FALSE),REF!$K:$L,2,FALSE),IF($A$9="Demi produits",VLOOKUP(VLOOKUP($A18,OUTIL!$M:$R,B$1,FALSE),REF!$N:$O,2,FALSE),IF($A$9="Energie  et  lubrifiants",VLOOKUP(VLOOKUP($A18,OUTIL!$U:$Z,B$1,FALSE),REF!$Z:$AA,2,FALSE),IF($A$9="Or industriel",VLOOKUP(VLOOKUP($A18,OUTIL!$AC:$AH,B$1,FALSE),REF!$AC:$AD,2,FALSE),IF($A$9="Produits bruts d'origine animale et vegetale",VLOOKUP(VLOOKUP($A18,OUTIL!$AK:$AP,B$1,FALSE),REF!$Q:$R,2,FALSE),IF($A$9="Produits bruts d'origine minerale",VLOOKUP(VLOOKUP($A18,OUTIL!$AS:$AX,B$1,FALSE),REF!$AF:$AG,2,FALSE),IF($A$9="Produits finis de consommation",VLOOKUP(VLOOKUP($A18,OUTIL!$BA:$BF,B$1,FALSE),REF!$T:$U,2,FALSE),IF($A$9="Produits finis d'equipement agricole",VLOOKUP(VLOOKUP($A18,OUTIL!$BI:$BN,B$1,FALSE),REF!$AI:$AJ,2,FALSE),IF($A$9="Produits finis d'equipement industriel",VLOOKUP(VLOOKUP($A18,OUTIL!$BQ:$BV,B$1,FALSE),REF!$W:$X,2,FALSE),"Ahmadovitch")))))))))</f>
        <v>Poissons frais, salés, séchés ou fumés</v>
      </c>
      <c r="C18" s="6">
        <f>ROUND(IF($A$9="Alimentation, boissons et tabacs",VLOOKUP($A18,OUTIL!$E:$J,C$1,FALSE),IF($A$9="Demi produits",VLOOKUP($A18,OUTIL!$M:$R,C$1,FALSE),IF($A$9="Energie  et  lubrifiants",VLOOKUP($A18,OUTIL!$U:$Z,C$1,FALSE),IF($A$9="Or industriel",VLOOKUP($A18,OUTIL!$AC:$AH,C$1,FALSE),IF($A$9="Produits bruts d'origine animale et vegetale",VLOOKUP($A18,OUTIL!$AK:$AP,C$1,FALSE),IF($A$9="Produits bruts d'origine minerale",VLOOKUP($A18,OUTIL!$AS:$AX,C$1,FALSE),IF($A$9="Produits finis de consommation",VLOOKUP($A18,OUTIL!$BA:$BF,C$1,FALSE),IF($A$9="Produits finis d'equipement agricole",VLOOKUP($A18,OUTIL!$BI:$BN,C$1,FALSE),IF($A$9="Produits finis d'equipement industriel",VLOOKUP($A18,OUTIL!$BQ:$BV,C$1,FALSE),"Ahmadovitch")))))))))/1000,0)</f>
        <v>23077</v>
      </c>
      <c r="D18" s="6">
        <f>ROUND(IF($A$9="Alimentation, boissons et tabacs",VLOOKUP($A18,OUTIL!$E:$J,D$1,FALSE),IF($A$9="Demi produits",VLOOKUP($A18,OUTIL!$M:$R,D$1,FALSE),IF($A$9="Energie  et  lubrifiants",VLOOKUP($A18,OUTIL!$U:$Z,D$1,FALSE),IF($A$9="Or industriel",VLOOKUP($A18,OUTIL!$AC:$AH,D$1,FALSE),IF($A$9="Produits bruts d'origine animale et vegetale",VLOOKUP($A18,OUTIL!$AK:$AP,D$1,FALSE),IF($A$9="Produits bruts d'origine minerale",VLOOKUP($A18,OUTIL!$AS:$AX,D$1,FALSE),IF($A$9="Produits finis de consommation",VLOOKUP($A18,OUTIL!$BA:$BF,D$1,FALSE),IF($A$9="Produits finis d'equipement agricole",VLOOKUP($A18,OUTIL!$BI:$BN,D$1,FALSE),IF($A$9="Produits finis d'equipement industriel",VLOOKUP($A18,OUTIL!$BQ:$BV,D$1,FALSE),"Ahmadovitch")))))))))/1000,0)</f>
        <v>467794</v>
      </c>
      <c r="E18" s="6">
        <f>ROUND(IF($A$9="Alimentation, boissons et tabacs",VLOOKUP($A18,OUTIL!$E:$J,E$1,FALSE),IF($A$9="Demi produits",VLOOKUP($A18,OUTIL!$M:$R,E$1,FALSE),IF($A$9="Energie  et  lubrifiants",VLOOKUP($A18,OUTIL!$U:$Z,E$1,FALSE),IF($A$9="Or industriel",VLOOKUP($A18,OUTIL!$AC:$AH,E$1,FALSE),IF($A$9="Produits bruts d'origine animale et vegetale",VLOOKUP($A18,OUTIL!$AK:$AP,E$1,FALSE),IF($A$9="Produits bruts d'origine minerale",VLOOKUP($A18,OUTIL!$AS:$AX,E$1,FALSE),IF($A$9="Produits finis de consommation",VLOOKUP($A18,OUTIL!$BA:$BF,E$1,FALSE),IF($A$9="Produits finis d'equipement agricole",VLOOKUP($A18,OUTIL!$BI:$BN,E$1,FALSE),IF($A$9="Produits finis d'equipement industriel",VLOOKUP($A18,OUTIL!$BQ:$BV,E$1,FALSE),"Ahmadovitch")))))))))/1000,0)</f>
        <v>39420</v>
      </c>
      <c r="F18" s="6">
        <f>ROUND(IF($A$9="Alimentation, boissons et tabacs",VLOOKUP($A18,OUTIL!$E:$J,F$1,FALSE),IF($A$9="Demi produits",VLOOKUP($A18,OUTIL!$M:$R,F$1,FALSE),IF($A$9="Energie  et  lubrifiants",VLOOKUP($A18,OUTIL!$U:$Z,F$1,FALSE),IF($A$9="Or industriel",VLOOKUP($A18,OUTIL!$AC:$AH,F$1,FALSE),IF($A$9="Produits bruts d'origine animale et vegetale",VLOOKUP($A18,OUTIL!$AK:$AP,F$1,FALSE),IF($A$9="Produits bruts d'origine minerale",VLOOKUP($A18,OUTIL!$AS:$AX,F$1,FALSE),IF($A$9="Produits finis de consommation",VLOOKUP($A18,OUTIL!$BA:$BF,F$1,FALSE),IF($A$9="Produits finis d'equipement agricole",VLOOKUP($A18,OUTIL!$BI:$BN,F$1,FALSE),IF($A$9="Produits finis d'equipement industriel",VLOOKUP($A18,OUTIL!$BQ:$BV,F$1,FALSE),"Ahmadovitch")))))))))/1000,0)</f>
        <v>638238</v>
      </c>
    </row>
    <row r="19" spans="1:6" ht="16.5" x14ac:dyDescent="0.3">
      <c r="A19">
        <v>10</v>
      </c>
      <c r="B19" s="5" t="str">
        <f>IF($A$9="Alimentation, boissons et tabacs",VLOOKUP(VLOOKUP($A19,OUTIL!$E:$J,B$1,FALSE),REF!$K:$L,2,FALSE),IF($A$9="Demi produits",VLOOKUP(VLOOKUP($A19,OUTIL!$M:$R,B$1,FALSE),REF!$N:$O,2,FALSE),IF($A$9="Energie  et  lubrifiants",VLOOKUP(VLOOKUP($A19,OUTIL!$U:$Z,B$1,FALSE),REF!$Z:$AA,2,FALSE),IF($A$9="Or industriel",VLOOKUP(VLOOKUP($A19,OUTIL!$AC:$AH,B$1,FALSE),REF!$AC:$AD,2,FALSE),IF($A$9="Produits bruts d'origine animale et vegetale",VLOOKUP(VLOOKUP($A19,OUTIL!$AK:$AP,B$1,FALSE),REF!$Q:$R,2,FALSE),IF($A$9="Produits bruts d'origine minerale",VLOOKUP(VLOOKUP($A19,OUTIL!$AS:$AX,B$1,FALSE),REF!$AF:$AG,2,FALSE),IF($A$9="Produits finis de consommation",VLOOKUP(VLOOKUP($A19,OUTIL!$BA:$BF,B$1,FALSE),REF!$T:$U,2,FALSE),IF($A$9="Produits finis d'equipement agricole",VLOOKUP(VLOOKUP($A19,OUTIL!$BI:$BN,B$1,FALSE),REF!$AI:$AJ,2,FALSE),IF($A$9="Produits finis d'equipement industriel",VLOOKUP(VLOOKUP($A19,OUTIL!$BQ:$BV,B$1,FALSE),REF!$W:$X,2,FALSE),"Ahmadovitch")))))))))</f>
        <v>Conserves de légumes</v>
      </c>
      <c r="C19" s="6">
        <f>ROUND(IF($A$9="Alimentation, boissons et tabacs",VLOOKUP($A19,OUTIL!$E:$J,C$1,FALSE),IF($A$9="Demi produits",VLOOKUP($A19,OUTIL!$M:$R,C$1,FALSE),IF($A$9="Energie  et  lubrifiants",VLOOKUP($A19,OUTIL!$U:$Z,C$1,FALSE),IF($A$9="Or industriel",VLOOKUP($A19,OUTIL!$AC:$AH,C$1,FALSE),IF($A$9="Produits bruts d'origine animale et vegetale",VLOOKUP($A19,OUTIL!$AK:$AP,C$1,FALSE),IF($A$9="Produits bruts d'origine minerale",VLOOKUP($A19,OUTIL!$AS:$AX,C$1,FALSE),IF($A$9="Produits finis de consommation",VLOOKUP($A19,OUTIL!$BA:$BF,C$1,FALSE),IF($A$9="Produits finis d'equipement agricole",VLOOKUP($A19,OUTIL!$BI:$BN,C$1,FALSE),IF($A$9="Produits finis d'equipement industriel",VLOOKUP($A19,OUTIL!$BQ:$BV,C$1,FALSE),"Ahmadovitch")))))))))/1000,0)</f>
        <v>22393</v>
      </c>
      <c r="D19" s="6">
        <f>ROUND(IF($A$9="Alimentation, boissons et tabacs",VLOOKUP($A19,OUTIL!$E:$J,D$1,FALSE),IF($A$9="Demi produits",VLOOKUP($A19,OUTIL!$M:$R,D$1,FALSE),IF($A$9="Energie  et  lubrifiants",VLOOKUP($A19,OUTIL!$U:$Z,D$1,FALSE),IF($A$9="Or industriel",VLOOKUP($A19,OUTIL!$AC:$AH,D$1,FALSE),IF($A$9="Produits bruts d'origine animale et vegetale",VLOOKUP($A19,OUTIL!$AK:$AP,D$1,FALSE),IF($A$9="Produits bruts d'origine minerale",VLOOKUP($A19,OUTIL!$AS:$AX,D$1,FALSE),IF($A$9="Produits finis de consommation",VLOOKUP($A19,OUTIL!$BA:$BF,D$1,FALSE),IF($A$9="Produits finis d'equipement agricole",VLOOKUP($A19,OUTIL!$BI:$BN,D$1,FALSE),IF($A$9="Produits finis d'equipement industriel",VLOOKUP($A19,OUTIL!$BQ:$BV,D$1,FALSE),"Ahmadovitch")))))))))/1000,0)</f>
        <v>434759</v>
      </c>
      <c r="E19" s="6">
        <f>ROUND(IF($A$9="Alimentation, boissons et tabacs",VLOOKUP($A19,OUTIL!$E:$J,E$1,FALSE),IF($A$9="Demi produits",VLOOKUP($A19,OUTIL!$M:$R,E$1,FALSE),IF($A$9="Energie  et  lubrifiants",VLOOKUP($A19,OUTIL!$U:$Z,E$1,FALSE),IF($A$9="Or industriel",VLOOKUP($A19,OUTIL!$AC:$AH,E$1,FALSE),IF($A$9="Produits bruts d'origine animale et vegetale",VLOOKUP($A19,OUTIL!$AK:$AP,E$1,FALSE),IF($A$9="Produits bruts d'origine minerale",VLOOKUP($A19,OUTIL!$AS:$AX,E$1,FALSE),IF($A$9="Produits finis de consommation",VLOOKUP($A19,OUTIL!$BA:$BF,E$1,FALSE),IF($A$9="Produits finis d'equipement agricole",VLOOKUP($A19,OUTIL!$BI:$BN,E$1,FALSE),IF($A$9="Produits finis d'equipement industriel",VLOOKUP($A19,OUTIL!$BQ:$BV,E$1,FALSE),"Ahmadovitch")))))))))/1000,0)</f>
        <v>22727</v>
      </c>
      <c r="F19" s="6">
        <f>ROUND(IF($A$9="Alimentation, boissons et tabacs",VLOOKUP($A19,OUTIL!$E:$J,F$1,FALSE),IF($A$9="Demi produits",VLOOKUP($A19,OUTIL!$M:$R,F$1,FALSE),IF($A$9="Energie  et  lubrifiants",VLOOKUP($A19,OUTIL!$U:$Z,F$1,FALSE),IF($A$9="Or industriel",VLOOKUP($A19,OUTIL!$AC:$AH,F$1,FALSE),IF($A$9="Produits bruts d'origine animale et vegetale",VLOOKUP($A19,OUTIL!$AK:$AP,F$1,FALSE),IF($A$9="Produits bruts d'origine minerale",VLOOKUP($A19,OUTIL!$AS:$AX,F$1,FALSE),IF($A$9="Produits finis de consommation",VLOOKUP($A19,OUTIL!$BA:$BF,F$1,FALSE),IF($A$9="Produits finis d'equipement agricole",VLOOKUP($A19,OUTIL!$BI:$BN,F$1,FALSE),IF($A$9="Produits finis d'equipement industriel",VLOOKUP($A19,OUTIL!$BQ:$BV,F$1,FALSE),"Ahmadovitch")))))))))/1000,0)</f>
        <v>499289</v>
      </c>
    </row>
    <row r="20" spans="1:6" ht="16.5" x14ac:dyDescent="0.3">
      <c r="A20">
        <v>11</v>
      </c>
      <c r="B20" s="5" t="str">
        <f>IF($A$9="Alimentation, boissons et tabacs",VLOOKUP(VLOOKUP($A20,OUTIL!$E:$J,B$1,FALSE),REF!$K:$L,2,FALSE),IF($A$9="Demi produits",VLOOKUP(VLOOKUP($A20,OUTIL!$M:$R,B$1,FALSE),REF!$N:$O,2,FALSE),IF($A$9="Energie  et  lubrifiants",VLOOKUP(VLOOKUP($A20,OUTIL!$U:$Z,B$1,FALSE),REF!$Z:$AA,2,FALSE),IF($A$9="Or industriel",VLOOKUP(VLOOKUP($A20,OUTIL!$AC:$AH,B$1,FALSE),REF!$AC:$AD,2,FALSE),IF($A$9="Produits bruts d'origine animale et vegetale",VLOOKUP(VLOOKUP($A20,OUTIL!$AK:$AP,B$1,FALSE),REF!$Q:$R,2,FALSE),IF($A$9="Produits bruts d'origine minerale",VLOOKUP(VLOOKUP($A20,OUTIL!$AS:$AX,B$1,FALSE),REF!$AF:$AG,2,FALSE),IF($A$9="Produits finis de consommation",VLOOKUP(VLOOKUP($A20,OUTIL!$BA:$BF,B$1,FALSE),REF!$T:$U,2,FALSE),IF($A$9="Produits finis d'equipement agricole",VLOOKUP(VLOOKUP($A20,OUTIL!$BI:$BN,B$1,FALSE),REF!$AI:$AJ,2,FALSE),IF($A$9="Produits finis d'equipement industriel",VLOOKUP(VLOOKUP($A20,OUTIL!$BQ:$BV,B$1,FALSE),REF!$W:$X,2,FALSE),"Ahmadovitch")))))))))</f>
        <v>Préparations alimentaires diverses</v>
      </c>
      <c r="C20" s="6">
        <f>ROUND(IF($A$9="Alimentation, boissons et tabacs",VLOOKUP($A20,OUTIL!$E:$J,C$1,FALSE),IF($A$9="Demi produits",VLOOKUP($A20,OUTIL!$M:$R,C$1,FALSE),IF($A$9="Energie  et  lubrifiants",VLOOKUP($A20,OUTIL!$U:$Z,C$1,FALSE),IF($A$9="Or industriel",VLOOKUP($A20,OUTIL!$AC:$AH,C$1,FALSE),IF($A$9="Produits bruts d'origine animale et vegetale",VLOOKUP($A20,OUTIL!$AK:$AP,C$1,FALSE),IF($A$9="Produits bruts d'origine minerale",VLOOKUP($A20,OUTIL!$AS:$AX,C$1,FALSE),IF($A$9="Produits finis de consommation",VLOOKUP($A20,OUTIL!$BA:$BF,C$1,FALSE),IF($A$9="Produits finis d'equipement agricole",VLOOKUP($A20,OUTIL!$BI:$BN,C$1,FALSE),IF($A$9="Produits finis d'equipement industriel",VLOOKUP($A20,OUTIL!$BQ:$BV,C$1,FALSE),"Ahmadovitch")))))))))/1000,0)</f>
        <v>4965</v>
      </c>
      <c r="D20" s="6">
        <f>ROUND(IF($A$9="Alimentation, boissons et tabacs",VLOOKUP($A20,OUTIL!$E:$J,D$1,FALSE),IF($A$9="Demi produits",VLOOKUP($A20,OUTIL!$M:$R,D$1,FALSE),IF($A$9="Energie  et  lubrifiants",VLOOKUP($A20,OUTIL!$U:$Z,D$1,FALSE),IF($A$9="Or industriel",VLOOKUP($A20,OUTIL!$AC:$AH,D$1,FALSE),IF($A$9="Produits bruts d'origine animale et vegetale",VLOOKUP($A20,OUTIL!$AK:$AP,D$1,FALSE),IF($A$9="Produits bruts d'origine minerale",VLOOKUP($A20,OUTIL!$AS:$AX,D$1,FALSE),IF($A$9="Produits finis de consommation",VLOOKUP($A20,OUTIL!$BA:$BF,D$1,FALSE),IF($A$9="Produits finis d'equipement agricole",VLOOKUP($A20,OUTIL!$BI:$BN,D$1,FALSE),IF($A$9="Produits finis d'equipement industriel",VLOOKUP($A20,OUTIL!$BQ:$BV,D$1,FALSE),"Ahmadovitch")))))))))/1000,0)</f>
        <v>359437</v>
      </c>
      <c r="E20" s="6">
        <f>ROUND(IF($A$9="Alimentation, boissons et tabacs",VLOOKUP($A20,OUTIL!$E:$J,E$1,FALSE),IF($A$9="Demi produits",VLOOKUP($A20,OUTIL!$M:$R,E$1,FALSE),IF($A$9="Energie  et  lubrifiants",VLOOKUP($A20,OUTIL!$U:$Z,E$1,FALSE),IF($A$9="Or industriel",VLOOKUP($A20,OUTIL!$AC:$AH,E$1,FALSE),IF($A$9="Produits bruts d'origine animale et vegetale",VLOOKUP($A20,OUTIL!$AK:$AP,E$1,FALSE),IF($A$9="Produits bruts d'origine minerale",VLOOKUP($A20,OUTIL!$AS:$AX,E$1,FALSE),IF($A$9="Produits finis de consommation",VLOOKUP($A20,OUTIL!$BA:$BF,E$1,FALSE),IF($A$9="Produits finis d'equipement agricole",VLOOKUP($A20,OUTIL!$BI:$BN,E$1,FALSE),IF($A$9="Produits finis d'equipement industriel",VLOOKUP($A20,OUTIL!$BQ:$BV,E$1,FALSE),"Ahmadovitch")))))))))/1000,0)</f>
        <v>3396</v>
      </c>
      <c r="F20" s="6">
        <f>ROUND(IF($A$9="Alimentation, boissons et tabacs",VLOOKUP($A20,OUTIL!$E:$J,F$1,FALSE),IF($A$9="Demi produits",VLOOKUP($A20,OUTIL!$M:$R,F$1,FALSE),IF($A$9="Energie  et  lubrifiants",VLOOKUP($A20,OUTIL!$U:$Z,F$1,FALSE),IF($A$9="Or industriel",VLOOKUP($A20,OUTIL!$AC:$AH,F$1,FALSE),IF($A$9="Produits bruts d'origine animale et vegetale",VLOOKUP($A20,OUTIL!$AK:$AP,F$1,FALSE),IF($A$9="Produits bruts d'origine minerale",VLOOKUP($A20,OUTIL!$AS:$AX,F$1,FALSE),IF($A$9="Produits finis de consommation",VLOOKUP($A20,OUTIL!$BA:$BF,F$1,FALSE),IF($A$9="Produits finis d'equipement agricole",VLOOKUP($A20,OUTIL!$BI:$BN,F$1,FALSE),IF($A$9="Produits finis d'equipement industriel",VLOOKUP($A20,OUTIL!$BQ:$BV,F$1,FALSE),"Ahmadovitch")))))))))/1000,0)</f>
        <v>331176</v>
      </c>
    </row>
    <row r="21" spans="1:6" ht="16.5" x14ac:dyDescent="0.3">
      <c r="A21">
        <v>12</v>
      </c>
      <c r="B21" s="5" t="str">
        <f>IF($A$9="Alimentation, boissons et tabacs",VLOOKUP(VLOOKUP($A21,OUTIL!$E:$J,B$1,FALSE),REF!$K:$L,2,FALSE),IF($A$9="Demi produits",VLOOKUP(VLOOKUP($A21,OUTIL!$M:$R,B$1,FALSE),REF!$N:$O,2,FALSE),IF($A$9="Energie  et  lubrifiants",VLOOKUP(VLOOKUP($A21,OUTIL!$U:$Z,B$1,FALSE),REF!$Z:$AA,2,FALSE),IF($A$9="Or industriel",VLOOKUP(VLOOKUP($A21,OUTIL!$AC:$AH,B$1,FALSE),REF!$AC:$AD,2,FALSE),IF($A$9="Produits bruts d'origine animale et vegetale",VLOOKUP(VLOOKUP($A21,OUTIL!$AK:$AP,B$1,FALSE),REF!$Q:$R,2,FALSE),IF($A$9="Produits bruts d'origine minerale",VLOOKUP(VLOOKUP($A21,OUTIL!$AS:$AX,B$1,FALSE),REF!$AF:$AG,2,FALSE),IF($A$9="Produits finis de consommation",VLOOKUP(VLOOKUP($A21,OUTIL!$BA:$BF,B$1,FALSE),REF!$T:$U,2,FALSE),IF($A$9="Produits finis d'equipement agricole",VLOOKUP(VLOOKUP($A21,OUTIL!$BI:$BN,B$1,FALSE),REF!$AI:$AJ,2,FALSE),IF($A$9="Produits finis d'equipement industriel",VLOOKUP(VLOOKUP($A21,OUTIL!$BQ:$BV,B$1,FALSE),REF!$W:$X,2,FALSE),"Ahmadovitch")))))))))</f>
        <v>Patisseries et préparations à base de céréales</v>
      </c>
      <c r="C21" s="6">
        <f>ROUND(IF($A$9="Alimentation, boissons et tabacs",VLOOKUP($A21,OUTIL!$E:$J,C$1,FALSE),IF($A$9="Demi produits",VLOOKUP($A21,OUTIL!$M:$R,C$1,FALSE),IF($A$9="Energie  et  lubrifiants",VLOOKUP($A21,OUTIL!$U:$Z,C$1,FALSE),IF($A$9="Or industriel",VLOOKUP($A21,OUTIL!$AC:$AH,C$1,FALSE),IF($A$9="Produits bruts d'origine animale et vegetale",VLOOKUP($A21,OUTIL!$AK:$AP,C$1,FALSE),IF($A$9="Produits bruts d'origine minerale",VLOOKUP($A21,OUTIL!$AS:$AX,C$1,FALSE),IF($A$9="Produits finis de consommation",VLOOKUP($A21,OUTIL!$BA:$BF,C$1,FALSE),IF($A$9="Produits finis d'equipement agricole",VLOOKUP($A21,OUTIL!$BI:$BN,C$1,FALSE),IF($A$9="Produits finis d'equipement industriel",VLOOKUP($A21,OUTIL!$BQ:$BV,C$1,FALSE),"Ahmadovitch")))))))))/1000,0)</f>
        <v>26365</v>
      </c>
      <c r="D21" s="6">
        <f>ROUND(IF($A$9="Alimentation, boissons et tabacs",VLOOKUP($A21,OUTIL!$E:$J,D$1,FALSE),IF($A$9="Demi produits",VLOOKUP($A21,OUTIL!$M:$R,D$1,FALSE),IF($A$9="Energie  et  lubrifiants",VLOOKUP($A21,OUTIL!$U:$Z,D$1,FALSE),IF($A$9="Or industriel",VLOOKUP($A21,OUTIL!$AC:$AH,D$1,FALSE),IF($A$9="Produits bruts d'origine animale et vegetale",VLOOKUP($A21,OUTIL!$AK:$AP,D$1,FALSE),IF($A$9="Produits bruts d'origine minerale",VLOOKUP($A21,OUTIL!$AS:$AX,D$1,FALSE),IF($A$9="Produits finis de consommation",VLOOKUP($A21,OUTIL!$BA:$BF,D$1,FALSE),IF($A$9="Produits finis d'equipement agricole",VLOOKUP($A21,OUTIL!$BI:$BN,D$1,FALSE),IF($A$9="Produits finis d'equipement industriel",VLOOKUP($A21,OUTIL!$BQ:$BV,D$1,FALSE),"Ahmadovitch")))))))))/1000,0)</f>
        <v>343405</v>
      </c>
      <c r="E21" s="6">
        <f>ROUND(IF($A$9="Alimentation, boissons et tabacs",VLOOKUP($A21,OUTIL!$E:$J,E$1,FALSE),IF($A$9="Demi produits",VLOOKUP($A21,OUTIL!$M:$R,E$1,FALSE),IF($A$9="Energie  et  lubrifiants",VLOOKUP($A21,OUTIL!$U:$Z,E$1,FALSE),IF($A$9="Or industriel",VLOOKUP($A21,OUTIL!$AC:$AH,E$1,FALSE),IF($A$9="Produits bruts d'origine animale et vegetale",VLOOKUP($A21,OUTIL!$AK:$AP,E$1,FALSE),IF($A$9="Produits bruts d'origine minerale",VLOOKUP($A21,OUTIL!$AS:$AX,E$1,FALSE),IF($A$9="Produits finis de consommation",VLOOKUP($A21,OUTIL!$BA:$BF,E$1,FALSE),IF($A$9="Produits finis d'equipement agricole",VLOOKUP($A21,OUTIL!$BI:$BN,E$1,FALSE),IF($A$9="Produits finis d'equipement industriel",VLOOKUP($A21,OUTIL!$BQ:$BV,E$1,FALSE),"Ahmadovitch")))))))))/1000,0)</f>
        <v>25452</v>
      </c>
      <c r="F21" s="6">
        <f>ROUND(IF($A$9="Alimentation, boissons et tabacs",VLOOKUP($A21,OUTIL!$E:$J,F$1,FALSE),IF($A$9="Demi produits",VLOOKUP($A21,OUTIL!$M:$R,F$1,FALSE),IF($A$9="Energie  et  lubrifiants",VLOOKUP($A21,OUTIL!$U:$Z,F$1,FALSE),IF($A$9="Or industriel",VLOOKUP($A21,OUTIL!$AC:$AH,F$1,FALSE),IF($A$9="Produits bruts d'origine animale et vegetale",VLOOKUP($A21,OUTIL!$AK:$AP,F$1,FALSE),IF($A$9="Produits bruts d'origine minerale",VLOOKUP($A21,OUTIL!$AS:$AX,F$1,FALSE),IF($A$9="Produits finis de consommation",VLOOKUP($A21,OUTIL!$BA:$BF,F$1,FALSE),IF($A$9="Produits finis d'equipement agricole",VLOOKUP($A21,OUTIL!$BI:$BN,F$1,FALSE),IF($A$9="Produits finis d'equipement industriel",VLOOKUP($A21,OUTIL!$BQ:$BV,F$1,FALSE),"Ahmadovitch")))))))))/1000,0)</f>
        <v>303523</v>
      </c>
    </row>
    <row r="22" spans="1:6" ht="16.5" x14ac:dyDescent="0.3">
      <c r="A22">
        <v>13</v>
      </c>
      <c r="B22" s="5" t="str">
        <f>IF($A$9="Alimentation, boissons et tabacs",VLOOKUP(VLOOKUP($A22,OUTIL!$E:$J,B$1,FALSE),REF!$K:$L,2,FALSE),IF($A$9="Demi produits",VLOOKUP(VLOOKUP($A22,OUTIL!$M:$R,B$1,FALSE),REF!$N:$O,2,FALSE),IF($A$9="Energie  et  lubrifiants",VLOOKUP(VLOOKUP($A22,OUTIL!$U:$Z,B$1,FALSE),REF!$Z:$AA,2,FALSE),IF($A$9="Or industriel",VLOOKUP(VLOOKUP($A22,OUTIL!$AC:$AH,B$1,FALSE),REF!$AC:$AD,2,FALSE),IF($A$9="Produits bruts d'origine animale et vegetale",VLOOKUP(VLOOKUP($A22,OUTIL!$AK:$AP,B$1,FALSE),REF!$Q:$R,2,FALSE),IF($A$9="Produits bruts d'origine minerale",VLOOKUP(VLOOKUP($A22,OUTIL!$AS:$AX,B$1,FALSE),REF!$AF:$AG,2,FALSE),IF($A$9="Produits finis de consommation",VLOOKUP(VLOOKUP($A22,OUTIL!$BA:$BF,B$1,FALSE),REF!$T:$U,2,FALSE),IF($A$9="Produits finis d'equipement agricole",VLOOKUP(VLOOKUP($A22,OUTIL!$BI:$BN,B$1,FALSE),REF!$AI:$AJ,2,FALSE),IF($A$9="Produits finis d'equipement industriel",VLOOKUP(VLOOKUP($A22,OUTIL!$BQ:$BV,B$1,FALSE),REF!$W:$X,2,FALSE),"Ahmadovitch")))))))))</f>
        <v>Tabacs</v>
      </c>
      <c r="C22" s="6">
        <f>ROUND(IF($A$9="Alimentation, boissons et tabacs",VLOOKUP($A22,OUTIL!$E:$J,C$1,FALSE),IF($A$9="Demi produits",VLOOKUP($A22,OUTIL!$M:$R,C$1,FALSE),IF($A$9="Energie  et  lubrifiants",VLOOKUP($A22,OUTIL!$U:$Z,C$1,FALSE),IF($A$9="Or industriel",VLOOKUP($A22,OUTIL!$AC:$AH,C$1,FALSE),IF($A$9="Produits bruts d'origine animale et vegetale",VLOOKUP($A22,OUTIL!$AK:$AP,C$1,FALSE),IF($A$9="Produits bruts d'origine minerale",VLOOKUP($A22,OUTIL!$AS:$AX,C$1,FALSE),IF($A$9="Produits finis de consommation",VLOOKUP($A22,OUTIL!$BA:$BF,C$1,FALSE),IF($A$9="Produits finis d'equipement agricole",VLOOKUP($A22,OUTIL!$BI:$BN,C$1,FALSE),IF($A$9="Produits finis d'equipement industriel",VLOOKUP($A22,OUTIL!$BQ:$BV,C$1,FALSE),"Ahmadovitch")))))))))/1000,0)</f>
        <v>506</v>
      </c>
      <c r="D22" s="6">
        <f>ROUND(IF($A$9="Alimentation, boissons et tabacs",VLOOKUP($A22,OUTIL!$E:$J,D$1,FALSE),IF($A$9="Demi produits",VLOOKUP($A22,OUTIL!$M:$R,D$1,FALSE),IF($A$9="Energie  et  lubrifiants",VLOOKUP($A22,OUTIL!$U:$Z,D$1,FALSE),IF($A$9="Or industriel",VLOOKUP($A22,OUTIL!$AC:$AH,D$1,FALSE),IF($A$9="Produits bruts d'origine animale et vegetale",VLOOKUP($A22,OUTIL!$AK:$AP,D$1,FALSE),IF($A$9="Produits bruts d'origine minerale",VLOOKUP($A22,OUTIL!$AS:$AX,D$1,FALSE),IF($A$9="Produits finis de consommation",VLOOKUP($A22,OUTIL!$BA:$BF,D$1,FALSE),IF($A$9="Produits finis d'equipement agricole",VLOOKUP($A22,OUTIL!$BI:$BN,D$1,FALSE),IF($A$9="Produits finis d'equipement industriel",VLOOKUP($A22,OUTIL!$BQ:$BV,D$1,FALSE),"Ahmadovitch")))))))))/1000,0)</f>
        <v>308484</v>
      </c>
      <c r="E22" s="6">
        <f>ROUND(IF($A$9="Alimentation, boissons et tabacs",VLOOKUP($A22,OUTIL!$E:$J,E$1,FALSE),IF($A$9="Demi produits",VLOOKUP($A22,OUTIL!$M:$R,E$1,FALSE),IF($A$9="Energie  et  lubrifiants",VLOOKUP($A22,OUTIL!$U:$Z,E$1,FALSE),IF($A$9="Or industriel",VLOOKUP($A22,OUTIL!$AC:$AH,E$1,FALSE),IF($A$9="Produits bruts d'origine animale et vegetale",VLOOKUP($A22,OUTIL!$AK:$AP,E$1,FALSE),IF($A$9="Produits bruts d'origine minerale",VLOOKUP($A22,OUTIL!$AS:$AX,E$1,FALSE),IF($A$9="Produits finis de consommation",VLOOKUP($A22,OUTIL!$BA:$BF,E$1,FALSE),IF($A$9="Produits finis d'equipement agricole",VLOOKUP($A22,OUTIL!$BI:$BN,E$1,FALSE),IF($A$9="Produits finis d'equipement industriel",VLOOKUP($A22,OUTIL!$BQ:$BV,E$1,FALSE),"Ahmadovitch")))))))))/1000,0)</f>
        <v>267</v>
      </c>
      <c r="F22" s="6">
        <f>ROUND(IF($A$9="Alimentation, boissons et tabacs",VLOOKUP($A22,OUTIL!$E:$J,F$1,FALSE),IF($A$9="Demi produits",VLOOKUP($A22,OUTIL!$M:$R,F$1,FALSE),IF($A$9="Energie  et  lubrifiants",VLOOKUP($A22,OUTIL!$U:$Z,F$1,FALSE),IF($A$9="Or industriel",VLOOKUP($A22,OUTIL!$AC:$AH,F$1,FALSE),IF($A$9="Produits bruts d'origine animale et vegetale",VLOOKUP($A22,OUTIL!$AK:$AP,F$1,FALSE),IF($A$9="Produits bruts d'origine minerale",VLOOKUP($A22,OUTIL!$AS:$AX,F$1,FALSE),IF($A$9="Produits finis de consommation",VLOOKUP($A22,OUTIL!$BA:$BF,F$1,FALSE),IF($A$9="Produits finis d'equipement agricole",VLOOKUP($A22,OUTIL!$BI:$BN,F$1,FALSE),IF($A$9="Produits finis d'equipement industriel",VLOOKUP($A22,OUTIL!$BQ:$BV,F$1,FALSE),"Ahmadovitch")))))))))/1000,0)</f>
        <v>296972</v>
      </c>
    </row>
    <row r="23" spans="1:6" ht="16.5" x14ac:dyDescent="0.3">
      <c r="A23">
        <v>14</v>
      </c>
      <c r="B23" s="5" t="str">
        <f>IF($A$9="Alimentation, boissons et tabacs",VLOOKUP(VLOOKUP($A23,OUTIL!$E:$J,B$1,FALSE),REF!$K:$L,2,FALSE),IF($A$9="Demi produits",VLOOKUP(VLOOKUP($A23,OUTIL!$M:$R,B$1,FALSE),REF!$N:$O,2,FALSE),IF($A$9="Energie  et  lubrifiants",VLOOKUP(VLOOKUP($A23,OUTIL!$U:$Z,B$1,FALSE),REF!$Z:$AA,2,FALSE),IF($A$9="Or industriel",VLOOKUP(VLOOKUP($A23,OUTIL!$AC:$AH,B$1,FALSE),REF!$AC:$AD,2,FALSE),IF($A$9="Produits bruts d'origine animale et vegetale",VLOOKUP(VLOOKUP($A23,OUTIL!$AK:$AP,B$1,FALSE),REF!$Q:$R,2,FALSE),IF($A$9="Produits bruts d'origine minerale",VLOOKUP(VLOOKUP($A23,OUTIL!$AS:$AX,B$1,FALSE),REF!$AF:$AG,2,FALSE),IF($A$9="Produits finis de consommation",VLOOKUP(VLOOKUP($A23,OUTIL!$BA:$BF,B$1,FALSE),REF!$T:$U,2,FALSE),IF($A$9="Produits finis d'equipement agricole",VLOOKUP(VLOOKUP($A23,OUTIL!$BI:$BN,B$1,FALSE),REF!$AI:$AJ,2,FALSE),IF($A$9="Produits finis d'equipement industriel",VLOOKUP(VLOOKUP($A23,OUTIL!$BQ:$BV,B$1,FALSE),REF!$W:$X,2,FALSE),"Ahmadovitch")))))))))</f>
        <v>Farine et poudre de poissons</v>
      </c>
      <c r="C23" s="6">
        <f>ROUND(IF($A$9="Alimentation, boissons et tabacs",VLOOKUP($A23,OUTIL!$E:$J,C$1,FALSE),IF($A$9="Demi produits",VLOOKUP($A23,OUTIL!$M:$R,C$1,FALSE),IF($A$9="Energie  et  lubrifiants",VLOOKUP($A23,OUTIL!$U:$Z,C$1,FALSE),IF($A$9="Or industriel",VLOOKUP($A23,OUTIL!$AC:$AH,C$1,FALSE),IF($A$9="Produits bruts d'origine animale et vegetale",VLOOKUP($A23,OUTIL!$AK:$AP,C$1,FALSE),IF($A$9="Produits bruts d'origine minerale",VLOOKUP($A23,OUTIL!$AS:$AX,C$1,FALSE),IF($A$9="Produits finis de consommation",VLOOKUP($A23,OUTIL!$BA:$BF,C$1,FALSE),IF($A$9="Produits finis d'equipement agricole",VLOOKUP($A23,OUTIL!$BI:$BN,C$1,FALSE),IF($A$9="Produits finis d'equipement industriel",VLOOKUP($A23,OUTIL!$BQ:$BV,C$1,FALSE),"Ahmadovitch")))))))))/1000,0)</f>
        <v>10024</v>
      </c>
      <c r="D23" s="6">
        <f>ROUND(IF($A$9="Alimentation, boissons et tabacs",VLOOKUP($A23,OUTIL!$E:$J,D$1,FALSE),IF($A$9="Demi produits",VLOOKUP($A23,OUTIL!$M:$R,D$1,FALSE),IF($A$9="Energie  et  lubrifiants",VLOOKUP($A23,OUTIL!$U:$Z,D$1,FALSE),IF($A$9="Or industriel",VLOOKUP($A23,OUTIL!$AC:$AH,D$1,FALSE),IF($A$9="Produits bruts d'origine animale et vegetale",VLOOKUP($A23,OUTIL!$AK:$AP,D$1,FALSE),IF($A$9="Produits bruts d'origine minerale",VLOOKUP($A23,OUTIL!$AS:$AX,D$1,FALSE),IF($A$9="Produits finis de consommation",VLOOKUP($A23,OUTIL!$BA:$BF,D$1,FALSE),IF($A$9="Produits finis d'equipement agricole",VLOOKUP($A23,OUTIL!$BI:$BN,D$1,FALSE),IF($A$9="Produits finis d'equipement industriel",VLOOKUP($A23,OUTIL!$BQ:$BV,D$1,FALSE),"Ahmadovitch")))))))))/1000,0)</f>
        <v>149175</v>
      </c>
      <c r="E23" s="6">
        <f>ROUND(IF($A$9="Alimentation, boissons et tabacs",VLOOKUP($A23,OUTIL!$E:$J,E$1,FALSE),IF($A$9="Demi produits",VLOOKUP($A23,OUTIL!$M:$R,E$1,FALSE),IF($A$9="Energie  et  lubrifiants",VLOOKUP($A23,OUTIL!$U:$Z,E$1,FALSE),IF($A$9="Or industriel",VLOOKUP($A23,OUTIL!$AC:$AH,E$1,FALSE),IF($A$9="Produits bruts d'origine animale et vegetale",VLOOKUP($A23,OUTIL!$AK:$AP,E$1,FALSE),IF($A$9="Produits bruts d'origine minerale",VLOOKUP($A23,OUTIL!$AS:$AX,E$1,FALSE),IF($A$9="Produits finis de consommation",VLOOKUP($A23,OUTIL!$BA:$BF,E$1,FALSE),IF($A$9="Produits finis d'equipement agricole",VLOOKUP($A23,OUTIL!$BI:$BN,E$1,FALSE),IF($A$9="Produits finis d'equipement industriel",VLOOKUP($A23,OUTIL!$BQ:$BV,E$1,FALSE),"Ahmadovitch")))))))))/1000,0)</f>
        <v>18135</v>
      </c>
      <c r="F23" s="6">
        <f>ROUND(IF($A$9="Alimentation, boissons et tabacs",VLOOKUP($A23,OUTIL!$E:$J,F$1,FALSE),IF($A$9="Demi produits",VLOOKUP($A23,OUTIL!$M:$R,F$1,FALSE),IF($A$9="Energie  et  lubrifiants",VLOOKUP($A23,OUTIL!$U:$Z,F$1,FALSE),IF($A$9="Or industriel",VLOOKUP($A23,OUTIL!$AC:$AH,F$1,FALSE),IF($A$9="Produits bruts d'origine animale et vegetale",VLOOKUP($A23,OUTIL!$AK:$AP,F$1,FALSE),IF($A$9="Produits bruts d'origine minerale",VLOOKUP($A23,OUTIL!$AS:$AX,F$1,FALSE),IF($A$9="Produits finis de consommation",VLOOKUP($A23,OUTIL!$BA:$BF,F$1,FALSE),IF($A$9="Produits finis d'equipement agricole",VLOOKUP($A23,OUTIL!$BI:$BN,F$1,FALSE),IF($A$9="Produits finis d'equipement industriel",VLOOKUP($A23,OUTIL!$BQ:$BV,F$1,FALSE),"Ahmadovitch")))))))))/1000,0)</f>
        <v>229103</v>
      </c>
    </row>
    <row r="24" spans="1:6" ht="16.5" x14ac:dyDescent="0.3">
      <c r="A24">
        <v>15</v>
      </c>
      <c r="B24" s="5" t="str">
        <f>IF($A$9="Alimentation, boissons et tabacs",VLOOKUP(VLOOKUP($A24,OUTIL!$E:$J,B$1,FALSE),REF!$K:$L,2,FALSE),IF($A$9="Demi produits",VLOOKUP(VLOOKUP($A24,OUTIL!$M:$R,B$1,FALSE),REF!$N:$O,2,FALSE),IF($A$9="Energie  et  lubrifiants",VLOOKUP(VLOOKUP($A24,OUTIL!$U:$Z,B$1,FALSE),REF!$Z:$AA,2,FALSE),IF($A$9="Or industriel",VLOOKUP(VLOOKUP($A24,OUTIL!$AC:$AH,B$1,FALSE),REF!$AC:$AD,2,FALSE),IF($A$9="Produits bruts d'origine animale et vegetale",VLOOKUP(VLOOKUP($A24,OUTIL!$AK:$AP,B$1,FALSE),REF!$Q:$R,2,FALSE),IF($A$9="Produits bruts d'origine minerale",VLOOKUP(VLOOKUP($A24,OUTIL!$AS:$AX,B$1,FALSE),REF!$AF:$AG,2,FALSE),IF($A$9="Produits finis de consommation",VLOOKUP(VLOOKUP($A24,OUTIL!$BA:$BF,B$1,FALSE),REF!$T:$U,2,FALSE),IF($A$9="Produits finis d'equipement agricole",VLOOKUP(VLOOKUP($A24,OUTIL!$BI:$BN,B$1,FALSE),REF!$AI:$AJ,2,FALSE),IF($A$9="Produits finis d'equipement industriel",VLOOKUP(VLOOKUP($A24,OUTIL!$BQ:$BV,B$1,FALSE),REF!$W:$X,2,FALSE),"Ahmadovitch")))))))))</f>
        <v>Extraits et essences de café ou de thé</v>
      </c>
      <c r="C24" s="6">
        <f>ROUND(IF($A$9="Alimentation, boissons et tabacs",VLOOKUP($A24,OUTIL!$E:$J,C$1,FALSE),IF($A$9="Demi produits",VLOOKUP($A24,OUTIL!$M:$R,C$1,FALSE),IF($A$9="Energie  et  lubrifiants",VLOOKUP($A24,OUTIL!$U:$Z,C$1,FALSE),IF($A$9="Or industriel",VLOOKUP($A24,OUTIL!$AC:$AH,C$1,FALSE),IF($A$9="Produits bruts d'origine animale et vegetale",VLOOKUP($A24,OUTIL!$AK:$AP,C$1,FALSE),IF($A$9="Produits bruts d'origine minerale",VLOOKUP($A24,OUTIL!$AS:$AX,C$1,FALSE),IF($A$9="Produits finis de consommation",VLOOKUP($A24,OUTIL!$BA:$BF,C$1,FALSE),IF($A$9="Produits finis d'equipement agricole",VLOOKUP($A24,OUTIL!$BI:$BN,C$1,FALSE),IF($A$9="Produits finis d'equipement industriel",VLOOKUP($A24,OUTIL!$BQ:$BV,C$1,FALSE),"Ahmadovitch")))))))))/1000,0)</f>
        <v>773</v>
      </c>
      <c r="D24" s="6">
        <f>ROUND(IF($A$9="Alimentation, boissons et tabacs",VLOOKUP($A24,OUTIL!$E:$J,D$1,FALSE),IF($A$9="Demi produits",VLOOKUP($A24,OUTIL!$M:$R,D$1,FALSE),IF($A$9="Energie  et  lubrifiants",VLOOKUP($A24,OUTIL!$U:$Z,D$1,FALSE),IF($A$9="Or industriel",VLOOKUP($A24,OUTIL!$AC:$AH,D$1,FALSE),IF($A$9="Produits bruts d'origine animale et vegetale",VLOOKUP($A24,OUTIL!$AK:$AP,D$1,FALSE),IF($A$9="Produits bruts d'origine minerale",VLOOKUP($A24,OUTIL!$AS:$AX,D$1,FALSE),IF($A$9="Produits finis de consommation",VLOOKUP($A24,OUTIL!$BA:$BF,D$1,FALSE),IF($A$9="Produits finis d'equipement agricole",VLOOKUP($A24,OUTIL!$BI:$BN,D$1,FALSE),IF($A$9="Produits finis d'equipement industriel",VLOOKUP($A24,OUTIL!$BQ:$BV,D$1,FALSE),"Ahmadovitch")))))))))/1000,0)</f>
        <v>114100</v>
      </c>
      <c r="E24" s="6">
        <f>ROUND(IF($A$9="Alimentation, boissons et tabacs",VLOOKUP($A24,OUTIL!$E:$J,E$1,FALSE),IF($A$9="Demi produits",VLOOKUP($A24,OUTIL!$M:$R,E$1,FALSE),IF($A$9="Energie  et  lubrifiants",VLOOKUP($A24,OUTIL!$U:$Z,E$1,FALSE),IF($A$9="Or industriel",VLOOKUP($A24,OUTIL!$AC:$AH,E$1,FALSE),IF($A$9="Produits bruts d'origine animale et vegetale",VLOOKUP($A24,OUTIL!$AK:$AP,E$1,FALSE),IF($A$9="Produits bruts d'origine minerale",VLOOKUP($A24,OUTIL!$AS:$AX,E$1,FALSE),IF($A$9="Produits finis de consommation",VLOOKUP($A24,OUTIL!$BA:$BF,E$1,FALSE),IF($A$9="Produits finis d'equipement agricole",VLOOKUP($A24,OUTIL!$BI:$BN,E$1,FALSE),IF($A$9="Produits finis d'equipement industriel",VLOOKUP($A24,OUTIL!$BQ:$BV,E$1,FALSE),"Ahmadovitch")))))))))/1000,0)</f>
        <v>679</v>
      </c>
      <c r="F24" s="6">
        <f>ROUND(IF($A$9="Alimentation, boissons et tabacs",VLOOKUP($A24,OUTIL!$E:$J,F$1,FALSE),IF($A$9="Demi produits",VLOOKUP($A24,OUTIL!$M:$R,F$1,FALSE),IF($A$9="Energie  et  lubrifiants",VLOOKUP($A24,OUTIL!$U:$Z,F$1,FALSE),IF($A$9="Or industriel",VLOOKUP($A24,OUTIL!$AC:$AH,F$1,FALSE),IF($A$9="Produits bruts d'origine animale et vegetale",VLOOKUP($A24,OUTIL!$AK:$AP,F$1,FALSE),IF($A$9="Produits bruts d'origine minerale",VLOOKUP($A24,OUTIL!$AS:$AX,F$1,FALSE),IF($A$9="Produits finis de consommation",VLOOKUP($A24,OUTIL!$BA:$BF,F$1,FALSE),IF($A$9="Produits finis d'equipement agricole",VLOOKUP($A24,OUTIL!$BI:$BN,F$1,FALSE),IF($A$9="Produits finis d'equipement industriel",VLOOKUP($A24,OUTIL!$BQ:$BV,F$1,FALSE),"Ahmadovitch")))))))))/1000,0)</f>
        <v>121135</v>
      </c>
    </row>
    <row r="25" spans="1:6" ht="16.5" x14ac:dyDescent="0.3">
      <c r="A25">
        <v>16</v>
      </c>
      <c r="B25" s="5" t="str">
        <f>IF($A$9="Alimentation, boissons et tabacs",VLOOKUP(VLOOKUP($A25,OUTIL!$E:$J,B$1,FALSE),REF!$K:$L,2,FALSE),IF($A$9="Demi produits",VLOOKUP(VLOOKUP($A25,OUTIL!$M:$R,B$1,FALSE),REF!$N:$O,2,FALSE),IF($A$9="Energie  et  lubrifiants",VLOOKUP(VLOOKUP($A25,OUTIL!$U:$Z,B$1,FALSE),REF!$Z:$AA,2,FALSE),IF($A$9="Or industriel",VLOOKUP(VLOOKUP($A25,OUTIL!$AC:$AH,B$1,FALSE),REF!$AC:$AD,2,FALSE),IF($A$9="Produits bruts d'origine animale et vegetale",VLOOKUP(VLOOKUP($A25,OUTIL!$AK:$AP,B$1,FALSE),REF!$Q:$R,2,FALSE),IF($A$9="Produits bruts d'origine minerale",VLOOKUP(VLOOKUP($A25,OUTIL!$AS:$AX,B$1,FALSE),REF!$AF:$AG,2,FALSE),IF($A$9="Produits finis de consommation",VLOOKUP(VLOOKUP($A25,OUTIL!$BA:$BF,B$1,FALSE),REF!$T:$U,2,FALSE),IF($A$9="Produits finis d'equipement agricole",VLOOKUP(VLOOKUP($A25,OUTIL!$BI:$BN,B$1,FALSE),REF!$AI:$AJ,2,FALSE),IF($A$9="Produits finis d'equipement industriel",VLOOKUP(VLOOKUP($A25,OUTIL!$BQ:$BV,B$1,FALSE),REF!$W:$X,2,FALSE),"Ahmadovitch")))))))))</f>
        <v>Eaux minérales et boissons non alcooliques</v>
      </c>
      <c r="C25" s="6">
        <f>ROUND(IF($A$9="Alimentation, boissons et tabacs",VLOOKUP($A25,OUTIL!$E:$J,C$1,FALSE),IF($A$9="Demi produits",VLOOKUP($A25,OUTIL!$M:$R,C$1,FALSE),IF($A$9="Energie  et  lubrifiants",VLOOKUP($A25,OUTIL!$U:$Z,C$1,FALSE),IF($A$9="Or industriel",VLOOKUP($A25,OUTIL!$AC:$AH,C$1,FALSE),IF($A$9="Produits bruts d'origine animale et vegetale",VLOOKUP($A25,OUTIL!$AK:$AP,C$1,FALSE),IF($A$9="Produits bruts d'origine minerale",VLOOKUP($A25,OUTIL!$AS:$AX,C$1,FALSE),IF($A$9="Produits finis de consommation",VLOOKUP($A25,OUTIL!$BA:$BF,C$1,FALSE),IF($A$9="Produits finis d'equipement agricole",VLOOKUP($A25,OUTIL!$BI:$BN,C$1,FALSE),IF($A$9="Produits finis d'equipement industriel",VLOOKUP($A25,OUTIL!$BQ:$BV,C$1,FALSE),"Ahmadovitch")))))))))/1000,0)</f>
        <v>13587</v>
      </c>
      <c r="D25" s="6">
        <f>ROUND(IF($A$9="Alimentation, boissons et tabacs",VLOOKUP($A25,OUTIL!$E:$J,D$1,FALSE),IF($A$9="Demi produits",VLOOKUP($A25,OUTIL!$M:$R,D$1,FALSE),IF($A$9="Energie  et  lubrifiants",VLOOKUP($A25,OUTIL!$U:$Z,D$1,FALSE),IF($A$9="Or industriel",VLOOKUP($A25,OUTIL!$AC:$AH,D$1,FALSE),IF($A$9="Produits bruts d'origine animale et vegetale",VLOOKUP($A25,OUTIL!$AK:$AP,D$1,FALSE),IF($A$9="Produits bruts d'origine minerale",VLOOKUP($A25,OUTIL!$AS:$AX,D$1,FALSE),IF($A$9="Produits finis de consommation",VLOOKUP($A25,OUTIL!$BA:$BF,D$1,FALSE),IF($A$9="Produits finis d'equipement agricole",VLOOKUP($A25,OUTIL!$BI:$BN,D$1,FALSE),IF($A$9="Produits finis d'equipement industriel",VLOOKUP($A25,OUTIL!$BQ:$BV,D$1,FALSE),"Ahmadovitch")))))))))/1000,0)</f>
        <v>97450</v>
      </c>
      <c r="E25" s="6">
        <f>ROUND(IF($A$9="Alimentation, boissons et tabacs",VLOOKUP($A25,OUTIL!$E:$J,E$1,FALSE),IF($A$9="Demi produits",VLOOKUP($A25,OUTIL!$M:$R,E$1,FALSE),IF($A$9="Energie  et  lubrifiants",VLOOKUP($A25,OUTIL!$U:$Z,E$1,FALSE),IF($A$9="Or industriel",VLOOKUP($A25,OUTIL!$AC:$AH,E$1,FALSE),IF($A$9="Produits bruts d'origine animale et vegetale",VLOOKUP($A25,OUTIL!$AK:$AP,E$1,FALSE),IF($A$9="Produits bruts d'origine minerale",VLOOKUP($A25,OUTIL!$AS:$AX,E$1,FALSE),IF($A$9="Produits finis de consommation",VLOOKUP($A25,OUTIL!$BA:$BF,E$1,FALSE),IF($A$9="Produits finis d'equipement agricole",VLOOKUP($A25,OUTIL!$BI:$BN,E$1,FALSE),IF($A$9="Produits finis d'equipement industriel",VLOOKUP($A25,OUTIL!$BQ:$BV,E$1,FALSE),"Ahmadovitch")))))))))/1000,0)</f>
        <v>11344</v>
      </c>
      <c r="F25" s="6">
        <f>ROUND(IF($A$9="Alimentation, boissons et tabacs",VLOOKUP($A25,OUTIL!$E:$J,F$1,FALSE),IF($A$9="Demi produits",VLOOKUP($A25,OUTIL!$M:$R,F$1,FALSE),IF($A$9="Energie  et  lubrifiants",VLOOKUP($A25,OUTIL!$U:$Z,F$1,FALSE),IF($A$9="Or industriel",VLOOKUP($A25,OUTIL!$AC:$AH,F$1,FALSE),IF($A$9="Produits bruts d'origine animale et vegetale",VLOOKUP($A25,OUTIL!$AK:$AP,F$1,FALSE),IF($A$9="Produits bruts d'origine minerale",VLOOKUP($A25,OUTIL!$AS:$AX,F$1,FALSE),IF($A$9="Produits finis de consommation",VLOOKUP($A25,OUTIL!$BA:$BF,F$1,FALSE),IF($A$9="Produits finis d'equipement agricole",VLOOKUP($A25,OUTIL!$BI:$BN,F$1,FALSE),IF($A$9="Produits finis d'equipement industriel",VLOOKUP($A25,OUTIL!$BQ:$BV,F$1,FALSE),"Ahmadovitch")))))))))/1000,0)</f>
        <v>81546</v>
      </c>
    </row>
    <row r="26" spans="1:6" ht="16.5" x14ac:dyDescent="0.3">
      <c r="A26">
        <v>17</v>
      </c>
      <c r="B26" s="5" t="str">
        <f>IF($A$9="Alimentation, boissons et tabacs",VLOOKUP(VLOOKUP($A26,OUTIL!$E:$J,B$1,FALSE),REF!$K:$L,2,FALSE),IF($A$9="Demi produits",VLOOKUP(VLOOKUP($A26,OUTIL!$M:$R,B$1,FALSE),REF!$N:$O,2,FALSE),IF($A$9="Energie  et  lubrifiants",VLOOKUP(VLOOKUP($A26,OUTIL!$U:$Z,B$1,FALSE),REF!$Z:$AA,2,FALSE),IF($A$9="Or industriel",VLOOKUP(VLOOKUP($A26,OUTIL!$AC:$AH,B$1,FALSE),REF!$AC:$AD,2,FALSE),IF($A$9="Produits bruts d'origine animale et vegetale",VLOOKUP(VLOOKUP($A26,OUTIL!$AK:$AP,B$1,FALSE),REF!$Q:$R,2,FALSE),IF($A$9="Produits bruts d'origine minerale",VLOOKUP(VLOOKUP($A26,OUTIL!$AS:$AX,B$1,FALSE),REF!$AF:$AG,2,FALSE),IF($A$9="Produits finis de consommation",VLOOKUP(VLOOKUP($A26,OUTIL!$BA:$BF,B$1,FALSE),REF!$T:$U,2,FALSE),IF($A$9="Produits finis d'equipement agricole",VLOOKUP(VLOOKUP($A26,OUTIL!$BI:$BN,B$1,FALSE),REF!$AI:$AJ,2,FALSE),IF($A$9="Produits finis d'equipement industriel",VLOOKUP(VLOOKUP($A26,OUTIL!$BQ:$BV,B$1,FALSE),REF!$W:$X,2,FALSE),"Ahmadovitch")))))))))</f>
        <v>Oeufs</v>
      </c>
      <c r="C26" s="6">
        <f>ROUND(IF($A$9="Alimentation, boissons et tabacs",VLOOKUP($A26,OUTIL!$E:$J,C$1,FALSE),IF($A$9="Demi produits",VLOOKUP($A26,OUTIL!$M:$R,C$1,FALSE),IF($A$9="Energie  et  lubrifiants",VLOOKUP($A26,OUTIL!$U:$Z,C$1,FALSE),IF($A$9="Or industriel",VLOOKUP($A26,OUTIL!$AC:$AH,C$1,FALSE),IF($A$9="Produits bruts d'origine animale et vegetale",VLOOKUP($A26,OUTIL!$AK:$AP,C$1,FALSE),IF($A$9="Produits bruts d'origine minerale",VLOOKUP($A26,OUTIL!$AS:$AX,C$1,FALSE),IF($A$9="Produits finis de consommation",VLOOKUP($A26,OUTIL!$BA:$BF,C$1,FALSE),IF($A$9="Produits finis d'equipement agricole",VLOOKUP($A26,OUTIL!$BI:$BN,C$1,FALSE),IF($A$9="Produits finis d'equipement industriel",VLOOKUP($A26,OUTIL!$BQ:$BV,C$1,FALSE),"Ahmadovitch")))))))))/1000,0)</f>
        <v>1598</v>
      </c>
      <c r="D26" s="6">
        <f>ROUND(IF($A$9="Alimentation, boissons et tabacs",VLOOKUP($A26,OUTIL!$E:$J,D$1,FALSE),IF($A$9="Demi produits",VLOOKUP($A26,OUTIL!$M:$R,D$1,FALSE),IF($A$9="Energie  et  lubrifiants",VLOOKUP($A26,OUTIL!$U:$Z,D$1,FALSE),IF($A$9="Or industriel",VLOOKUP($A26,OUTIL!$AC:$AH,D$1,FALSE),IF($A$9="Produits bruts d'origine animale et vegetale",VLOOKUP($A26,OUTIL!$AK:$AP,D$1,FALSE),IF($A$9="Produits bruts d'origine minerale",VLOOKUP($A26,OUTIL!$AS:$AX,D$1,FALSE),IF($A$9="Produits finis de consommation",VLOOKUP($A26,OUTIL!$BA:$BF,D$1,FALSE),IF($A$9="Produits finis d'equipement agricole",VLOOKUP($A26,OUTIL!$BI:$BN,D$1,FALSE),IF($A$9="Produits finis d'equipement industriel",VLOOKUP($A26,OUTIL!$BQ:$BV,D$1,FALSE),"Ahmadovitch")))))))))/1000,0)</f>
        <v>93563</v>
      </c>
      <c r="E26" s="6">
        <f>ROUND(IF($A$9="Alimentation, boissons et tabacs",VLOOKUP($A26,OUTIL!$E:$J,E$1,FALSE),IF($A$9="Demi produits",VLOOKUP($A26,OUTIL!$M:$R,E$1,FALSE),IF($A$9="Energie  et  lubrifiants",VLOOKUP($A26,OUTIL!$U:$Z,E$1,FALSE),IF($A$9="Or industriel",VLOOKUP($A26,OUTIL!$AC:$AH,E$1,FALSE),IF($A$9="Produits bruts d'origine animale et vegetale",VLOOKUP($A26,OUTIL!$AK:$AP,E$1,FALSE),IF($A$9="Produits bruts d'origine minerale",VLOOKUP($A26,OUTIL!$AS:$AX,E$1,FALSE),IF($A$9="Produits finis de consommation",VLOOKUP($A26,OUTIL!$BA:$BF,E$1,FALSE),IF($A$9="Produits finis d'equipement agricole",VLOOKUP($A26,OUTIL!$BI:$BN,E$1,FALSE),IF($A$9="Produits finis d'equipement industriel",VLOOKUP($A26,OUTIL!$BQ:$BV,E$1,FALSE),"Ahmadovitch")))))))))/1000,0)</f>
        <v>1184</v>
      </c>
      <c r="F26" s="6">
        <f>ROUND(IF($A$9="Alimentation, boissons et tabacs",VLOOKUP($A26,OUTIL!$E:$J,F$1,FALSE),IF($A$9="Demi produits",VLOOKUP($A26,OUTIL!$M:$R,F$1,FALSE),IF($A$9="Energie  et  lubrifiants",VLOOKUP($A26,OUTIL!$U:$Z,F$1,FALSE),IF($A$9="Or industriel",VLOOKUP($A26,OUTIL!$AC:$AH,F$1,FALSE),IF($A$9="Produits bruts d'origine animale et vegetale",VLOOKUP($A26,OUTIL!$AK:$AP,F$1,FALSE),IF($A$9="Produits bruts d'origine minerale",VLOOKUP($A26,OUTIL!$AS:$AX,F$1,FALSE),IF($A$9="Produits finis de consommation",VLOOKUP($A26,OUTIL!$BA:$BF,F$1,FALSE),IF($A$9="Produits finis d'equipement agricole",VLOOKUP($A26,OUTIL!$BI:$BN,F$1,FALSE),IF($A$9="Produits finis d'equipement industriel",VLOOKUP($A26,OUTIL!$BQ:$BV,F$1,FALSE),"Ahmadovitch")))))))))/1000,0)</f>
        <v>67222</v>
      </c>
    </row>
    <row r="27" spans="1:6" ht="16.5" x14ac:dyDescent="0.3">
      <c r="A27">
        <v>18</v>
      </c>
      <c r="B27" s="5" t="str">
        <f>IF($A$9="Alimentation, boissons et tabacs",VLOOKUP(VLOOKUP($A27,OUTIL!$E:$J,B$1,FALSE),REF!$K:$L,2,FALSE),IF($A$9="Demi produits",VLOOKUP(VLOOKUP($A27,OUTIL!$M:$R,B$1,FALSE),REF!$N:$O,2,FALSE),IF($A$9="Energie  et  lubrifiants",VLOOKUP(VLOOKUP($A27,OUTIL!$U:$Z,B$1,FALSE),REF!$Z:$AA,2,FALSE),IF($A$9="Or industriel",VLOOKUP(VLOOKUP($A27,OUTIL!$AC:$AH,B$1,FALSE),REF!$AC:$AD,2,FALSE),IF($A$9="Produits bruts d'origine animale et vegetale",VLOOKUP(VLOOKUP($A27,OUTIL!$AK:$AP,B$1,FALSE),REF!$Q:$R,2,FALSE),IF($A$9="Produits bruts d'origine minerale",VLOOKUP(VLOOKUP($A27,OUTIL!$AS:$AX,B$1,FALSE),REF!$AF:$AG,2,FALSE),IF($A$9="Produits finis de consommation",VLOOKUP(VLOOKUP($A27,OUTIL!$BA:$BF,B$1,FALSE),REF!$T:$U,2,FALSE),IF($A$9="Produits finis d'equipement agricole",VLOOKUP(VLOOKUP($A27,OUTIL!$BI:$BN,B$1,FALSE),REF!$AI:$AJ,2,FALSE),IF($A$9="Produits finis d'equipement industriel",VLOOKUP(VLOOKUP($A27,OUTIL!$BQ:$BV,B$1,FALSE),REF!$W:$X,2,FALSE),"Ahmadovitch")))))))))</f>
        <v>Dattes</v>
      </c>
      <c r="C27" s="6">
        <f>ROUND(IF($A$9="Alimentation, boissons et tabacs",VLOOKUP($A27,OUTIL!$E:$J,C$1,FALSE),IF($A$9="Demi produits",VLOOKUP($A27,OUTIL!$M:$R,C$1,FALSE),IF($A$9="Energie  et  lubrifiants",VLOOKUP($A27,OUTIL!$U:$Z,C$1,FALSE),IF($A$9="Or industriel",VLOOKUP($A27,OUTIL!$AC:$AH,C$1,FALSE),IF($A$9="Produits bruts d'origine animale et vegetale",VLOOKUP($A27,OUTIL!$AK:$AP,C$1,FALSE),IF($A$9="Produits bruts d'origine minerale",VLOOKUP($A27,OUTIL!$AS:$AX,C$1,FALSE),IF($A$9="Produits finis de consommation",VLOOKUP($A27,OUTIL!$BA:$BF,C$1,FALSE),IF($A$9="Produits finis d'equipement agricole",VLOOKUP($A27,OUTIL!$BI:$BN,C$1,FALSE),IF($A$9="Produits finis d'equipement industriel",VLOOKUP($A27,OUTIL!$BQ:$BV,C$1,FALSE),"Ahmadovitch")))))))))/1000,0)</f>
        <v>1219</v>
      </c>
      <c r="D27" s="6">
        <f>ROUND(IF($A$9="Alimentation, boissons et tabacs",VLOOKUP($A27,OUTIL!$E:$J,D$1,FALSE),IF($A$9="Demi produits",VLOOKUP($A27,OUTIL!$M:$R,D$1,FALSE),IF($A$9="Energie  et  lubrifiants",VLOOKUP($A27,OUTIL!$U:$Z,D$1,FALSE),IF($A$9="Or industriel",VLOOKUP($A27,OUTIL!$AC:$AH,D$1,FALSE),IF($A$9="Produits bruts d'origine animale et vegetale",VLOOKUP($A27,OUTIL!$AK:$AP,D$1,FALSE),IF($A$9="Produits bruts d'origine minerale",VLOOKUP($A27,OUTIL!$AS:$AX,D$1,FALSE),IF($A$9="Produits finis de consommation",VLOOKUP($A27,OUTIL!$BA:$BF,D$1,FALSE),IF($A$9="Produits finis d'equipement agricole",VLOOKUP($A27,OUTIL!$BI:$BN,D$1,FALSE),IF($A$9="Produits finis d'equipement industriel",VLOOKUP($A27,OUTIL!$BQ:$BV,D$1,FALSE),"Ahmadovitch")))))))))/1000,0)</f>
        <v>85486</v>
      </c>
      <c r="E27" s="6">
        <f>ROUND(IF($A$9="Alimentation, boissons et tabacs",VLOOKUP($A27,OUTIL!$E:$J,E$1,FALSE),IF($A$9="Demi produits",VLOOKUP($A27,OUTIL!$M:$R,E$1,FALSE),IF($A$9="Energie  et  lubrifiants",VLOOKUP($A27,OUTIL!$U:$Z,E$1,FALSE),IF($A$9="Or industriel",VLOOKUP($A27,OUTIL!$AC:$AH,E$1,FALSE),IF($A$9="Produits bruts d'origine animale et vegetale",VLOOKUP($A27,OUTIL!$AK:$AP,E$1,FALSE),IF($A$9="Produits bruts d'origine minerale",VLOOKUP($A27,OUTIL!$AS:$AX,E$1,FALSE),IF($A$9="Produits finis de consommation",VLOOKUP($A27,OUTIL!$BA:$BF,E$1,FALSE),IF($A$9="Produits finis d'equipement agricole",VLOOKUP($A27,OUTIL!$BI:$BN,E$1,FALSE),IF($A$9="Produits finis d'equipement industriel",VLOOKUP($A27,OUTIL!$BQ:$BV,E$1,FALSE),"Ahmadovitch")))))))))/1000,0)</f>
        <v>1065</v>
      </c>
      <c r="F27" s="6">
        <f>ROUND(IF($A$9="Alimentation, boissons et tabacs",VLOOKUP($A27,OUTIL!$E:$J,F$1,FALSE),IF($A$9="Demi produits",VLOOKUP($A27,OUTIL!$M:$R,F$1,FALSE),IF($A$9="Energie  et  lubrifiants",VLOOKUP($A27,OUTIL!$U:$Z,F$1,FALSE),IF($A$9="Or industriel",VLOOKUP($A27,OUTIL!$AC:$AH,F$1,FALSE),IF($A$9="Produits bruts d'origine animale et vegetale",VLOOKUP($A27,OUTIL!$AK:$AP,F$1,FALSE),IF($A$9="Produits bruts d'origine minerale",VLOOKUP($A27,OUTIL!$AS:$AX,F$1,FALSE),IF($A$9="Produits finis de consommation",VLOOKUP($A27,OUTIL!$BA:$BF,F$1,FALSE),IF($A$9="Produits finis d'equipement agricole",VLOOKUP($A27,OUTIL!$BI:$BN,F$1,FALSE),IF($A$9="Produits finis d'equipement industriel",VLOOKUP($A27,OUTIL!$BQ:$BV,F$1,FALSE),"Ahmadovitch")))))))))/1000,0)</f>
        <v>60601</v>
      </c>
    </row>
    <row r="28" spans="1:6" ht="16.5" x14ac:dyDescent="0.3">
      <c r="A28">
        <v>19</v>
      </c>
      <c r="B28" s="5" t="str">
        <f>IF($A$9="Alimentation, boissons et tabacs",VLOOKUP(VLOOKUP($A28,OUTIL!$E:$J,B$1,FALSE),REF!$K:$L,2,FALSE),IF($A$9="Demi produits",VLOOKUP(VLOOKUP($A28,OUTIL!$M:$R,B$1,FALSE),REF!$N:$O,2,FALSE),IF($A$9="Energie  et  lubrifiants",VLOOKUP(VLOOKUP($A28,OUTIL!$U:$Z,B$1,FALSE),REF!$Z:$AA,2,FALSE),IF($A$9="Or industriel",VLOOKUP(VLOOKUP($A28,OUTIL!$AC:$AH,B$1,FALSE),REF!$AC:$AD,2,FALSE),IF($A$9="Produits bruts d'origine animale et vegetale",VLOOKUP(VLOOKUP($A28,OUTIL!$AK:$AP,B$1,FALSE),REF!$Q:$R,2,FALSE),IF($A$9="Produits bruts d'origine minerale",VLOOKUP(VLOOKUP($A28,OUTIL!$AS:$AX,B$1,FALSE),REF!$AF:$AG,2,FALSE),IF($A$9="Produits finis de consommation",VLOOKUP(VLOOKUP($A28,OUTIL!$BA:$BF,B$1,FALSE),REF!$T:$U,2,FALSE),IF($A$9="Produits finis d'equipement agricole",VLOOKUP(VLOOKUP($A28,OUTIL!$BI:$BN,B$1,FALSE),REF!$AI:$AJ,2,FALSE),IF($A$9="Produits finis d'equipement industriel",VLOOKUP(VLOOKUP($A28,OUTIL!$BQ:$BV,B$1,FALSE),REF!$W:$X,2,FALSE),"Ahmadovitch")))))))))</f>
        <v>Jus de fruits et de légumes</v>
      </c>
      <c r="C28" s="6">
        <f>ROUND(IF($A$9="Alimentation, boissons et tabacs",VLOOKUP($A28,OUTIL!$E:$J,C$1,FALSE),IF($A$9="Demi produits",VLOOKUP($A28,OUTIL!$M:$R,C$1,FALSE),IF($A$9="Energie  et  lubrifiants",VLOOKUP($A28,OUTIL!$U:$Z,C$1,FALSE),IF($A$9="Or industriel",VLOOKUP($A28,OUTIL!$AC:$AH,C$1,FALSE),IF($A$9="Produits bruts d'origine animale et vegetale",VLOOKUP($A28,OUTIL!$AK:$AP,C$1,FALSE),IF($A$9="Produits bruts d'origine minerale",VLOOKUP($A28,OUTIL!$AS:$AX,C$1,FALSE),IF($A$9="Produits finis de consommation",VLOOKUP($A28,OUTIL!$BA:$BF,C$1,FALSE),IF($A$9="Produits finis d'equipement agricole",VLOOKUP($A28,OUTIL!$BI:$BN,C$1,FALSE),IF($A$9="Produits finis d'equipement industriel",VLOOKUP($A28,OUTIL!$BQ:$BV,C$1,FALSE),"Ahmadovitch")))))))))/1000,0)</f>
        <v>4773</v>
      </c>
      <c r="D28" s="6">
        <f>ROUND(IF($A$9="Alimentation, boissons et tabacs",VLOOKUP($A28,OUTIL!$E:$J,D$1,FALSE),IF($A$9="Demi produits",VLOOKUP($A28,OUTIL!$M:$R,D$1,FALSE),IF($A$9="Energie  et  lubrifiants",VLOOKUP($A28,OUTIL!$U:$Z,D$1,FALSE),IF($A$9="Or industriel",VLOOKUP($A28,OUTIL!$AC:$AH,D$1,FALSE),IF($A$9="Produits bruts d'origine animale et vegetale",VLOOKUP($A28,OUTIL!$AK:$AP,D$1,FALSE),IF($A$9="Produits bruts d'origine minerale",VLOOKUP($A28,OUTIL!$AS:$AX,D$1,FALSE),IF($A$9="Produits finis de consommation",VLOOKUP($A28,OUTIL!$BA:$BF,D$1,FALSE),IF($A$9="Produits finis d'equipement agricole",VLOOKUP($A28,OUTIL!$BI:$BN,D$1,FALSE),IF($A$9="Produits finis d'equipement industriel",VLOOKUP($A28,OUTIL!$BQ:$BV,D$1,FALSE),"Ahmadovitch")))))))))/1000,0)</f>
        <v>68895</v>
      </c>
      <c r="E28" s="6">
        <f>ROUND(IF($A$9="Alimentation, boissons et tabacs",VLOOKUP($A28,OUTIL!$E:$J,E$1,FALSE),IF($A$9="Demi produits",VLOOKUP($A28,OUTIL!$M:$R,E$1,FALSE),IF($A$9="Energie  et  lubrifiants",VLOOKUP($A28,OUTIL!$U:$Z,E$1,FALSE),IF($A$9="Or industriel",VLOOKUP($A28,OUTIL!$AC:$AH,E$1,FALSE),IF($A$9="Produits bruts d'origine animale et vegetale",VLOOKUP($A28,OUTIL!$AK:$AP,E$1,FALSE),IF($A$9="Produits bruts d'origine minerale",VLOOKUP($A28,OUTIL!$AS:$AX,E$1,FALSE),IF($A$9="Produits finis de consommation",VLOOKUP($A28,OUTIL!$BA:$BF,E$1,FALSE),IF($A$9="Produits finis d'equipement agricole",VLOOKUP($A28,OUTIL!$BI:$BN,E$1,FALSE),IF($A$9="Produits finis d'equipement industriel",VLOOKUP($A28,OUTIL!$BQ:$BV,E$1,FALSE),"Ahmadovitch")))))))))/1000,0)</f>
        <v>1927</v>
      </c>
      <c r="F28" s="6">
        <f>ROUND(IF($A$9="Alimentation, boissons et tabacs",VLOOKUP($A28,OUTIL!$E:$J,F$1,FALSE),IF($A$9="Demi produits",VLOOKUP($A28,OUTIL!$M:$R,F$1,FALSE),IF($A$9="Energie  et  lubrifiants",VLOOKUP($A28,OUTIL!$U:$Z,F$1,FALSE),IF($A$9="Or industriel",VLOOKUP($A28,OUTIL!$AC:$AH,F$1,FALSE),IF($A$9="Produits bruts d'origine animale et vegetale",VLOOKUP($A28,OUTIL!$AK:$AP,F$1,FALSE),IF($A$9="Produits bruts d'origine minerale",VLOOKUP($A28,OUTIL!$AS:$AX,F$1,FALSE),IF($A$9="Produits finis de consommation",VLOOKUP($A28,OUTIL!$BA:$BF,F$1,FALSE),IF($A$9="Produits finis d'equipement agricole",VLOOKUP($A28,OUTIL!$BI:$BN,F$1,FALSE),IF($A$9="Produits finis d'equipement industriel",VLOOKUP($A28,OUTIL!$BQ:$BV,F$1,FALSE),"Ahmadovitch")))))))))/1000,0)</f>
        <v>39299</v>
      </c>
    </row>
    <row r="29" spans="1:6" ht="16.5" x14ac:dyDescent="0.3">
      <c r="A29">
        <v>20</v>
      </c>
      <c r="B29" s="5" t="str">
        <f>IF($A$9="Alimentation, boissons et tabacs",VLOOKUP(VLOOKUP($A29,OUTIL!$E:$J,B$1,FALSE),REF!$K:$L,2,FALSE),IF($A$9="Demi produits",VLOOKUP(VLOOKUP($A29,OUTIL!$M:$R,B$1,FALSE),REF!$N:$O,2,FALSE),IF($A$9="Energie  et  lubrifiants",VLOOKUP(VLOOKUP($A29,OUTIL!$U:$Z,B$1,FALSE),REF!$Z:$AA,2,FALSE),IF($A$9="Or industriel",VLOOKUP(VLOOKUP($A29,OUTIL!$AC:$AH,B$1,FALSE),REF!$AC:$AD,2,FALSE),IF($A$9="Produits bruts d'origine animale et vegetale",VLOOKUP(VLOOKUP($A29,OUTIL!$AK:$AP,B$1,FALSE),REF!$Q:$R,2,FALSE),IF($A$9="Produits bruts d'origine minerale",VLOOKUP(VLOOKUP($A29,OUTIL!$AS:$AX,B$1,FALSE),REF!$AF:$AG,2,FALSE),IF($A$9="Produits finis de consommation",VLOOKUP(VLOOKUP($A29,OUTIL!$BA:$BF,B$1,FALSE),REF!$T:$U,2,FALSE),IF($A$9="Produits finis d'equipement agricole",VLOOKUP(VLOOKUP($A29,OUTIL!$BI:$BN,B$1,FALSE),REF!$AI:$AJ,2,FALSE),IF($A$9="Produits finis d'equipement industriel",VLOOKUP(VLOOKUP($A29,OUTIL!$BQ:$BV,B$1,FALSE),REF!$W:$X,2,FALSE),"Ahmadovitch")))))))))</f>
        <v>Thé</v>
      </c>
      <c r="C29" s="6">
        <f>ROUND(IF($A$9="Alimentation, boissons et tabacs",VLOOKUP($A29,OUTIL!$E:$J,C$1,FALSE),IF($A$9="Demi produits",VLOOKUP($A29,OUTIL!$M:$R,C$1,FALSE),IF($A$9="Energie  et  lubrifiants",VLOOKUP($A29,OUTIL!$U:$Z,C$1,FALSE),IF($A$9="Or industriel",VLOOKUP($A29,OUTIL!$AC:$AH,C$1,FALSE),IF($A$9="Produits bruts d'origine animale et vegetale",VLOOKUP($A29,OUTIL!$AK:$AP,C$1,FALSE),IF($A$9="Produits bruts d'origine minerale",VLOOKUP($A29,OUTIL!$AS:$AX,C$1,FALSE),IF($A$9="Produits finis de consommation",VLOOKUP($A29,OUTIL!$BA:$BF,C$1,FALSE),IF($A$9="Produits finis d'equipement agricole",VLOOKUP($A29,OUTIL!$BI:$BN,C$1,FALSE),IF($A$9="Produits finis d'equipement industriel",VLOOKUP($A29,OUTIL!$BQ:$BV,C$1,FALSE),"Ahmadovitch")))))))))/1000,0)</f>
        <v>218</v>
      </c>
      <c r="D29" s="6">
        <f>ROUND(IF($A$9="Alimentation, boissons et tabacs",VLOOKUP($A29,OUTIL!$E:$J,D$1,FALSE),IF($A$9="Demi produits",VLOOKUP($A29,OUTIL!$M:$R,D$1,FALSE),IF($A$9="Energie  et  lubrifiants",VLOOKUP($A29,OUTIL!$U:$Z,D$1,FALSE),IF($A$9="Or industriel",VLOOKUP($A29,OUTIL!$AC:$AH,D$1,FALSE),IF($A$9="Produits bruts d'origine animale et vegetale",VLOOKUP($A29,OUTIL!$AK:$AP,D$1,FALSE),IF($A$9="Produits bruts d'origine minerale",VLOOKUP($A29,OUTIL!$AS:$AX,D$1,FALSE),IF($A$9="Produits finis de consommation",VLOOKUP($A29,OUTIL!$BA:$BF,D$1,FALSE),IF($A$9="Produits finis d'equipement agricole",VLOOKUP($A29,OUTIL!$BI:$BN,D$1,FALSE),IF($A$9="Produits finis d'equipement industriel",VLOOKUP($A29,OUTIL!$BQ:$BV,D$1,FALSE),"Ahmadovitch")))))))))/1000,0)</f>
        <v>66383</v>
      </c>
      <c r="E29" s="6">
        <f>ROUND(IF($A$9="Alimentation, boissons et tabacs",VLOOKUP($A29,OUTIL!$E:$J,E$1,FALSE),IF($A$9="Demi produits",VLOOKUP($A29,OUTIL!$M:$R,E$1,FALSE),IF($A$9="Energie  et  lubrifiants",VLOOKUP($A29,OUTIL!$U:$Z,E$1,FALSE),IF($A$9="Or industriel",VLOOKUP($A29,OUTIL!$AC:$AH,E$1,FALSE),IF($A$9="Produits bruts d'origine animale et vegetale",VLOOKUP($A29,OUTIL!$AK:$AP,E$1,FALSE),IF($A$9="Produits bruts d'origine minerale",VLOOKUP($A29,OUTIL!$AS:$AX,E$1,FALSE),IF($A$9="Produits finis de consommation",VLOOKUP($A29,OUTIL!$BA:$BF,E$1,FALSE),IF($A$9="Produits finis d'equipement agricole",VLOOKUP($A29,OUTIL!$BI:$BN,E$1,FALSE),IF($A$9="Produits finis d'equipement industriel",VLOOKUP($A29,OUTIL!$BQ:$BV,E$1,FALSE),"Ahmadovitch")))))))))/1000,0)</f>
        <v>235</v>
      </c>
      <c r="F29" s="6">
        <f>ROUND(IF($A$9="Alimentation, boissons et tabacs",VLOOKUP($A29,OUTIL!$E:$J,F$1,FALSE),IF($A$9="Demi produits",VLOOKUP($A29,OUTIL!$M:$R,F$1,FALSE),IF($A$9="Energie  et  lubrifiants",VLOOKUP($A29,OUTIL!$U:$Z,F$1,FALSE),IF($A$9="Or industriel",VLOOKUP($A29,OUTIL!$AC:$AH,F$1,FALSE),IF($A$9="Produits bruts d'origine animale et vegetale",VLOOKUP($A29,OUTIL!$AK:$AP,F$1,FALSE),IF($A$9="Produits bruts d'origine minerale",VLOOKUP($A29,OUTIL!$AS:$AX,F$1,FALSE),IF($A$9="Produits finis de consommation",VLOOKUP($A29,OUTIL!$BA:$BF,F$1,FALSE),IF($A$9="Produits finis d'equipement agricole",VLOOKUP($A29,OUTIL!$BI:$BN,F$1,FALSE),IF($A$9="Produits finis d'equipement industriel",VLOOKUP($A29,OUTIL!$BQ:$BV,F$1,FALSE),"Ahmadovitch")))))))))/1000,0)</f>
        <v>63752</v>
      </c>
    </row>
    <row r="30" spans="1:6" ht="16.5" x14ac:dyDescent="0.3">
      <c r="A30">
        <v>21</v>
      </c>
      <c r="B30" s="5" t="str">
        <f>IF($A$9="Alimentation, boissons et tabacs",VLOOKUP(VLOOKUP($A30,OUTIL!$E:$J,B$1,FALSE),REF!$K:$L,2,FALSE),IF($A$9="Demi produits",VLOOKUP(VLOOKUP($A30,OUTIL!$M:$R,B$1,FALSE),REF!$N:$O,2,FALSE),IF($A$9="Energie  et  lubrifiants",VLOOKUP(VLOOKUP($A30,OUTIL!$U:$Z,B$1,FALSE),REF!$Z:$AA,2,FALSE),IF($A$9="Or industriel",VLOOKUP(VLOOKUP($A30,OUTIL!$AC:$AH,B$1,FALSE),REF!$AC:$AD,2,FALSE),IF($A$9="Produits bruts d'origine animale et vegetale",VLOOKUP(VLOOKUP($A30,OUTIL!$AK:$AP,B$1,FALSE),REF!$Q:$R,2,FALSE),IF($A$9="Produits bruts d'origine minerale",VLOOKUP(VLOOKUP($A30,OUTIL!$AS:$AX,B$1,FALSE),REF!$AF:$AG,2,FALSE),IF($A$9="Produits finis de consommation",VLOOKUP(VLOOKUP($A30,OUTIL!$BA:$BF,B$1,FALSE),REF!$T:$U,2,FALSE),IF($A$9="Produits finis d'equipement agricole",VLOOKUP(VLOOKUP($A30,OUTIL!$BI:$BN,B$1,FALSE),REF!$AI:$AJ,2,FALSE),IF($A$9="Produits finis d'equipement industriel",VLOOKUP(VLOOKUP($A30,OUTIL!$BQ:$BV,B$1,FALSE),REF!$W:$X,2,FALSE),"Ahmadovitch")))))))))</f>
        <v>Conserves de fruits et confitures</v>
      </c>
      <c r="C30" s="6">
        <f>ROUND(IF($A$9="Alimentation, boissons et tabacs",VLOOKUP($A30,OUTIL!$E:$J,C$1,FALSE),IF($A$9="Demi produits",VLOOKUP($A30,OUTIL!$M:$R,C$1,FALSE),IF($A$9="Energie  et  lubrifiants",VLOOKUP($A30,OUTIL!$U:$Z,C$1,FALSE),IF($A$9="Or industriel",VLOOKUP($A30,OUTIL!$AC:$AH,C$1,FALSE),IF($A$9="Produits bruts d'origine animale et vegetale",VLOOKUP($A30,OUTIL!$AK:$AP,C$1,FALSE),IF($A$9="Produits bruts d'origine minerale",VLOOKUP($A30,OUTIL!$AS:$AX,C$1,FALSE),IF($A$9="Produits finis de consommation",VLOOKUP($A30,OUTIL!$BA:$BF,C$1,FALSE),IF($A$9="Produits finis d'equipement agricole",VLOOKUP($A30,OUTIL!$BI:$BN,C$1,FALSE),IF($A$9="Produits finis d'equipement industriel",VLOOKUP($A30,OUTIL!$BQ:$BV,C$1,FALSE),"Ahmadovitch")))))))))/1000,0)</f>
        <v>3122</v>
      </c>
      <c r="D30" s="6">
        <f>ROUND(IF($A$9="Alimentation, boissons et tabacs",VLOOKUP($A30,OUTIL!$E:$J,D$1,FALSE),IF($A$9="Demi produits",VLOOKUP($A30,OUTIL!$M:$R,D$1,FALSE),IF($A$9="Energie  et  lubrifiants",VLOOKUP($A30,OUTIL!$U:$Z,D$1,FALSE),IF($A$9="Or industriel",VLOOKUP($A30,OUTIL!$AC:$AH,D$1,FALSE),IF($A$9="Produits bruts d'origine animale et vegetale",VLOOKUP($A30,OUTIL!$AK:$AP,D$1,FALSE),IF($A$9="Produits bruts d'origine minerale",VLOOKUP($A30,OUTIL!$AS:$AX,D$1,FALSE),IF($A$9="Produits finis de consommation",VLOOKUP($A30,OUTIL!$BA:$BF,D$1,FALSE),IF($A$9="Produits finis d'equipement agricole",VLOOKUP($A30,OUTIL!$BI:$BN,D$1,FALSE),IF($A$9="Produits finis d'equipement industriel",VLOOKUP($A30,OUTIL!$BQ:$BV,D$1,FALSE),"Ahmadovitch")))))))))/1000,0)</f>
        <v>64392</v>
      </c>
      <c r="E30" s="6">
        <f>ROUND(IF($A$9="Alimentation, boissons et tabacs",VLOOKUP($A30,OUTIL!$E:$J,E$1,FALSE),IF($A$9="Demi produits",VLOOKUP($A30,OUTIL!$M:$R,E$1,FALSE),IF($A$9="Energie  et  lubrifiants",VLOOKUP($A30,OUTIL!$U:$Z,E$1,FALSE),IF($A$9="Or industriel",VLOOKUP($A30,OUTIL!$AC:$AH,E$1,FALSE),IF($A$9="Produits bruts d'origine animale et vegetale",VLOOKUP($A30,OUTIL!$AK:$AP,E$1,FALSE),IF($A$9="Produits bruts d'origine minerale",VLOOKUP($A30,OUTIL!$AS:$AX,E$1,FALSE),IF($A$9="Produits finis de consommation",VLOOKUP($A30,OUTIL!$BA:$BF,E$1,FALSE),IF($A$9="Produits finis d'equipement agricole",VLOOKUP($A30,OUTIL!$BI:$BN,E$1,FALSE),IF($A$9="Produits finis d'equipement industriel",VLOOKUP($A30,OUTIL!$BQ:$BV,E$1,FALSE),"Ahmadovitch")))))))))/1000,0)</f>
        <v>2950</v>
      </c>
      <c r="F30" s="6">
        <f>ROUND(IF($A$9="Alimentation, boissons et tabacs",VLOOKUP($A30,OUTIL!$E:$J,F$1,FALSE),IF($A$9="Demi produits",VLOOKUP($A30,OUTIL!$M:$R,F$1,FALSE),IF($A$9="Energie  et  lubrifiants",VLOOKUP($A30,OUTIL!$U:$Z,F$1,FALSE),IF($A$9="Or industriel",VLOOKUP($A30,OUTIL!$AC:$AH,F$1,FALSE),IF($A$9="Produits bruts d'origine animale et vegetale",VLOOKUP($A30,OUTIL!$AK:$AP,F$1,FALSE),IF($A$9="Produits bruts d'origine minerale",VLOOKUP($A30,OUTIL!$AS:$AX,F$1,FALSE),IF($A$9="Produits finis de consommation",VLOOKUP($A30,OUTIL!$BA:$BF,F$1,FALSE),IF($A$9="Produits finis d'equipement agricole",VLOOKUP($A30,OUTIL!$BI:$BN,F$1,FALSE),IF($A$9="Produits finis d'equipement industriel",VLOOKUP($A30,OUTIL!$BQ:$BV,F$1,FALSE),"Ahmadovitch")))))))))/1000,0)</f>
        <v>60665</v>
      </c>
    </row>
    <row r="31" spans="1:6" ht="16.5" x14ac:dyDescent="0.3">
      <c r="A31">
        <v>22</v>
      </c>
      <c r="B31" s="5" t="str">
        <f>IF($A$9="Alimentation, boissons et tabacs",VLOOKUP(VLOOKUP($A31,OUTIL!$E:$J,B$1,FALSE),REF!$K:$L,2,FALSE),IF($A$9="Demi produits",VLOOKUP(VLOOKUP($A31,OUTIL!$M:$R,B$1,FALSE),REF!$N:$O,2,FALSE),IF($A$9="Energie  et  lubrifiants",VLOOKUP(VLOOKUP($A31,OUTIL!$U:$Z,B$1,FALSE),REF!$Z:$AA,2,FALSE),IF($A$9="Or industriel",VLOOKUP(VLOOKUP($A31,OUTIL!$AC:$AH,B$1,FALSE),REF!$AC:$AD,2,FALSE),IF($A$9="Produits bruts d'origine animale et vegetale",VLOOKUP(VLOOKUP($A31,OUTIL!$AK:$AP,B$1,FALSE),REF!$Q:$R,2,FALSE),IF($A$9="Produits bruts d'origine minerale",VLOOKUP(VLOOKUP($A31,OUTIL!$AS:$AX,B$1,FALSE),REF!$AF:$AG,2,FALSE),IF($A$9="Produits finis de consommation",VLOOKUP(VLOOKUP($A31,OUTIL!$BA:$BF,B$1,FALSE),REF!$T:$U,2,FALSE),IF($A$9="Produits finis d'equipement agricole",VLOOKUP(VLOOKUP($A31,OUTIL!$BI:$BN,B$1,FALSE),REF!$AI:$AJ,2,FALSE),IF($A$9="Produits finis d'equipement industriel",VLOOKUP(VLOOKUP($A31,OUTIL!$BQ:$BV,B$1,FALSE),REF!$W:$X,2,FALSE),"Ahmadovitch")))))))))</f>
        <v>Préparations à base de sucre</v>
      </c>
      <c r="C31" s="6">
        <f>ROUND(IF($A$9="Alimentation, boissons et tabacs",VLOOKUP($A31,OUTIL!$E:$J,C$1,FALSE),IF($A$9="Demi produits",VLOOKUP($A31,OUTIL!$M:$R,C$1,FALSE),IF($A$9="Energie  et  lubrifiants",VLOOKUP($A31,OUTIL!$U:$Z,C$1,FALSE),IF($A$9="Or industriel",VLOOKUP($A31,OUTIL!$AC:$AH,C$1,FALSE),IF($A$9="Produits bruts d'origine animale et vegetale",VLOOKUP($A31,OUTIL!$AK:$AP,C$1,FALSE),IF($A$9="Produits bruts d'origine minerale",VLOOKUP($A31,OUTIL!$AS:$AX,C$1,FALSE),IF($A$9="Produits finis de consommation",VLOOKUP($A31,OUTIL!$BA:$BF,C$1,FALSE),IF($A$9="Produits finis d'equipement agricole",VLOOKUP($A31,OUTIL!$BI:$BN,C$1,FALSE),IF($A$9="Produits finis d'equipement industriel",VLOOKUP($A31,OUTIL!$BQ:$BV,C$1,FALSE),"Ahmadovitch")))))))))/1000,0)</f>
        <v>8035</v>
      </c>
      <c r="D31" s="6">
        <f>ROUND(IF($A$9="Alimentation, boissons et tabacs",VLOOKUP($A31,OUTIL!$E:$J,D$1,FALSE),IF($A$9="Demi produits",VLOOKUP($A31,OUTIL!$M:$R,D$1,FALSE),IF($A$9="Energie  et  lubrifiants",VLOOKUP($A31,OUTIL!$U:$Z,D$1,FALSE),IF($A$9="Or industriel",VLOOKUP($A31,OUTIL!$AC:$AH,D$1,FALSE),IF($A$9="Produits bruts d'origine animale et vegetale",VLOOKUP($A31,OUTIL!$AK:$AP,D$1,FALSE),IF($A$9="Produits bruts d'origine minerale",VLOOKUP($A31,OUTIL!$AS:$AX,D$1,FALSE),IF($A$9="Produits finis de consommation",VLOOKUP($A31,OUTIL!$BA:$BF,D$1,FALSE),IF($A$9="Produits finis d'equipement agricole",VLOOKUP($A31,OUTIL!$BI:$BN,D$1,FALSE),IF($A$9="Produits finis d'equipement industriel",VLOOKUP($A31,OUTIL!$BQ:$BV,D$1,FALSE),"Ahmadovitch")))))))))/1000,0)</f>
        <v>64178</v>
      </c>
      <c r="E31" s="6">
        <f>ROUND(IF($A$9="Alimentation, boissons et tabacs",VLOOKUP($A31,OUTIL!$E:$J,E$1,FALSE),IF($A$9="Demi produits",VLOOKUP($A31,OUTIL!$M:$R,E$1,FALSE),IF($A$9="Energie  et  lubrifiants",VLOOKUP($A31,OUTIL!$U:$Z,E$1,FALSE),IF($A$9="Or industriel",VLOOKUP($A31,OUTIL!$AC:$AH,E$1,FALSE),IF($A$9="Produits bruts d'origine animale et vegetale",VLOOKUP($A31,OUTIL!$AK:$AP,E$1,FALSE),IF($A$9="Produits bruts d'origine minerale",VLOOKUP($A31,OUTIL!$AS:$AX,E$1,FALSE),IF($A$9="Produits finis de consommation",VLOOKUP($A31,OUTIL!$BA:$BF,E$1,FALSE),IF($A$9="Produits finis d'equipement agricole",VLOOKUP($A31,OUTIL!$BI:$BN,E$1,FALSE),IF($A$9="Produits finis d'equipement industriel",VLOOKUP($A31,OUTIL!$BQ:$BV,E$1,FALSE),"Ahmadovitch")))))))))/1000,0)</f>
        <v>11875</v>
      </c>
      <c r="F31" s="6">
        <f>ROUND(IF($A$9="Alimentation, boissons et tabacs",VLOOKUP($A31,OUTIL!$E:$J,F$1,FALSE),IF($A$9="Demi produits",VLOOKUP($A31,OUTIL!$M:$R,F$1,FALSE),IF($A$9="Energie  et  lubrifiants",VLOOKUP($A31,OUTIL!$U:$Z,F$1,FALSE),IF($A$9="Or industriel",VLOOKUP($A31,OUTIL!$AC:$AH,F$1,FALSE),IF($A$9="Produits bruts d'origine animale et vegetale",VLOOKUP($A31,OUTIL!$AK:$AP,F$1,FALSE),IF($A$9="Produits bruts d'origine minerale",VLOOKUP($A31,OUTIL!$AS:$AX,F$1,FALSE),IF($A$9="Produits finis de consommation",VLOOKUP($A31,OUTIL!$BA:$BF,F$1,FALSE),IF($A$9="Produits finis d'equipement agricole",VLOOKUP($A31,OUTIL!$BI:$BN,F$1,FALSE),IF($A$9="Produits finis d'equipement industriel",VLOOKUP($A31,OUTIL!$BQ:$BV,F$1,FALSE),"Ahmadovitch")))))))))/1000,0)</f>
        <v>72982</v>
      </c>
    </row>
    <row r="32" spans="1:6" ht="16.5" x14ac:dyDescent="0.3">
      <c r="A32">
        <v>23</v>
      </c>
      <c r="B32" s="5" t="str">
        <f>IF($A$9="Alimentation, boissons et tabacs",VLOOKUP(VLOOKUP($A32,OUTIL!$E:$J,B$1,FALSE),REF!$K:$L,2,FALSE),IF($A$9="Demi produits",VLOOKUP(VLOOKUP($A32,OUTIL!$M:$R,B$1,FALSE),REF!$N:$O,2,FALSE),IF($A$9="Energie  et  lubrifiants",VLOOKUP(VLOOKUP($A32,OUTIL!$U:$Z,B$1,FALSE),REF!$Z:$AA,2,FALSE),IF($A$9="Or industriel",VLOOKUP(VLOOKUP($A32,OUTIL!$AC:$AH,B$1,FALSE),REF!$AC:$AD,2,FALSE),IF($A$9="Produits bruts d'origine animale et vegetale",VLOOKUP(VLOOKUP($A32,OUTIL!$AK:$AP,B$1,FALSE),REF!$Q:$R,2,FALSE),IF($A$9="Produits bruts d'origine minerale",VLOOKUP(VLOOKUP($A32,OUTIL!$AS:$AX,B$1,FALSE),REF!$AF:$AG,2,FALSE),IF($A$9="Produits finis de consommation",VLOOKUP(VLOOKUP($A32,OUTIL!$BA:$BF,B$1,FALSE),REF!$T:$U,2,FALSE),IF($A$9="Produits finis d'equipement agricole",VLOOKUP(VLOOKUP($A32,OUTIL!$BI:$BN,B$1,FALSE),REF!$AI:$AJ,2,FALSE),IF($A$9="Produits finis d'equipement industriel",VLOOKUP(VLOOKUP($A32,OUTIL!$BQ:$BV,B$1,FALSE),REF!$W:$X,2,FALSE),"Ahmadovitch")))))))))</f>
        <v>Fromage</v>
      </c>
      <c r="C32" s="6">
        <f>ROUND(IF($A$9="Alimentation, boissons et tabacs",VLOOKUP($A32,OUTIL!$E:$J,C$1,FALSE),IF($A$9="Demi produits",VLOOKUP($A32,OUTIL!$M:$R,C$1,FALSE),IF($A$9="Energie  et  lubrifiants",VLOOKUP($A32,OUTIL!$U:$Z,C$1,FALSE),IF($A$9="Or industriel",VLOOKUP($A32,OUTIL!$AC:$AH,C$1,FALSE),IF($A$9="Produits bruts d'origine animale et vegetale",VLOOKUP($A32,OUTIL!$AK:$AP,C$1,FALSE),IF($A$9="Produits bruts d'origine minerale",VLOOKUP($A32,OUTIL!$AS:$AX,C$1,FALSE),IF($A$9="Produits finis de consommation",VLOOKUP($A32,OUTIL!$BA:$BF,C$1,FALSE),IF($A$9="Produits finis d'equipement agricole",VLOOKUP($A32,OUTIL!$BI:$BN,C$1,FALSE),IF($A$9="Produits finis d'equipement industriel",VLOOKUP($A32,OUTIL!$BQ:$BV,C$1,FALSE),"Ahmadovitch")))))))))/1000,0)</f>
        <v>1095</v>
      </c>
      <c r="D32" s="6">
        <f>ROUND(IF($A$9="Alimentation, boissons et tabacs",VLOOKUP($A32,OUTIL!$E:$J,D$1,FALSE),IF($A$9="Demi produits",VLOOKUP($A32,OUTIL!$M:$R,D$1,FALSE),IF($A$9="Energie  et  lubrifiants",VLOOKUP($A32,OUTIL!$U:$Z,D$1,FALSE),IF($A$9="Or industriel",VLOOKUP($A32,OUTIL!$AC:$AH,D$1,FALSE),IF($A$9="Produits bruts d'origine animale et vegetale",VLOOKUP($A32,OUTIL!$AK:$AP,D$1,FALSE),IF($A$9="Produits bruts d'origine minerale",VLOOKUP($A32,OUTIL!$AS:$AX,D$1,FALSE),IF($A$9="Produits finis de consommation",VLOOKUP($A32,OUTIL!$BA:$BF,D$1,FALSE),IF($A$9="Produits finis d'equipement agricole",VLOOKUP($A32,OUTIL!$BI:$BN,D$1,FALSE),IF($A$9="Produits finis d'equipement industriel",VLOOKUP($A32,OUTIL!$BQ:$BV,D$1,FALSE),"Ahmadovitch")))))))))/1000,0)</f>
        <v>49770</v>
      </c>
      <c r="E32" s="6">
        <f>ROUND(IF($A$9="Alimentation, boissons et tabacs",VLOOKUP($A32,OUTIL!$E:$J,E$1,FALSE),IF($A$9="Demi produits",VLOOKUP($A32,OUTIL!$M:$R,E$1,FALSE),IF($A$9="Energie  et  lubrifiants",VLOOKUP($A32,OUTIL!$U:$Z,E$1,FALSE),IF($A$9="Or industriel",VLOOKUP($A32,OUTIL!$AC:$AH,E$1,FALSE),IF($A$9="Produits bruts d'origine animale et vegetale",VLOOKUP($A32,OUTIL!$AK:$AP,E$1,FALSE),IF($A$9="Produits bruts d'origine minerale",VLOOKUP($A32,OUTIL!$AS:$AX,E$1,FALSE),IF($A$9="Produits finis de consommation",VLOOKUP($A32,OUTIL!$BA:$BF,E$1,FALSE),IF($A$9="Produits finis d'equipement agricole",VLOOKUP($A32,OUTIL!$BI:$BN,E$1,FALSE),IF($A$9="Produits finis d'equipement industriel",VLOOKUP($A32,OUTIL!$BQ:$BV,E$1,FALSE),"Ahmadovitch")))))))))/1000,0)</f>
        <v>1936</v>
      </c>
      <c r="F32" s="6">
        <f>ROUND(IF($A$9="Alimentation, boissons et tabacs",VLOOKUP($A32,OUTIL!$E:$J,F$1,FALSE),IF($A$9="Demi produits",VLOOKUP($A32,OUTIL!$M:$R,F$1,FALSE),IF($A$9="Energie  et  lubrifiants",VLOOKUP($A32,OUTIL!$U:$Z,F$1,FALSE),IF($A$9="Or industriel",VLOOKUP($A32,OUTIL!$AC:$AH,F$1,FALSE),IF($A$9="Produits bruts d'origine animale et vegetale",VLOOKUP($A32,OUTIL!$AK:$AP,F$1,FALSE),IF($A$9="Produits bruts d'origine minerale",VLOOKUP($A32,OUTIL!$AS:$AX,F$1,FALSE),IF($A$9="Produits finis de consommation",VLOOKUP($A32,OUTIL!$BA:$BF,F$1,FALSE),IF($A$9="Produits finis d'equipement agricole",VLOOKUP($A32,OUTIL!$BI:$BN,F$1,FALSE),IF($A$9="Produits finis d'equipement industriel",VLOOKUP($A32,OUTIL!$BQ:$BV,F$1,FALSE),"Ahmadovitch")))))))))/1000,0)</f>
        <v>97868</v>
      </c>
    </row>
    <row r="33" spans="1:6" ht="16.5" x14ac:dyDescent="0.3">
      <c r="A33">
        <v>24</v>
      </c>
      <c r="B33" s="5" t="str">
        <f>IF($A$9="Alimentation, boissons et tabacs",VLOOKUP(VLOOKUP($A33,OUTIL!$E:$J,B$1,FALSE),REF!$K:$L,2,FALSE),IF($A$9="Demi produits",VLOOKUP(VLOOKUP($A33,OUTIL!$M:$R,B$1,FALSE),REF!$N:$O,2,FALSE),IF($A$9="Energie  et  lubrifiants",VLOOKUP(VLOOKUP($A33,OUTIL!$U:$Z,B$1,FALSE),REF!$Z:$AA,2,FALSE),IF($A$9="Or industriel",VLOOKUP(VLOOKUP($A33,OUTIL!$AC:$AH,B$1,FALSE),REF!$AC:$AD,2,FALSE),IF($A$9="Produits bruts d'origine animale et vegetale",VLOOKUP(VLOOKUP($A33,OUTIL!$AK:$AP,B$1,FALSE),REF!$Q:$R,2,FALSE),IF($A$9="Produits bruts d'origine minerale",VLOOKUP(VLOOKUP($A33,OUTIL!$AS:$AX,B$1,FALSE),REF!$AF:$AG,2,FALSE),IF($A$9="Produits finis de consommation",VLOOKUP(VLOOKUP($A33,OUTIL!$BA:$BF,B$1,FALSE),REF!$T:$U,2,FALSE),IF($A$9="Produits finis d'equipement agricole",VLOOKUP(VLOOKUP($A33,OUTIL!$BI:$BN,B$1,FALSE),REF!$AI:$AJ,2,FALSE),IF($A$9="Produits finis d'equipement industriel",VLOOKUP(VLOOKUP($A33,OUTIL!$BQ:$BV,B$1,FALSE),REF!$W:$X,2,FALSE),"Ahmadovitch")))))))))</f>
        <v>Pastèques et melons</v>
      </c>
      <c r="C33" s="6">
        <f>ROUND(IF($A$9="Alimentation, boissons et tabacs",VLOOKUP($A33,OUTIL!$E:$J,C$1,FALSE),IF($A$9="Demi produits",VLOOKUP($A33,OUTIL!$M:$R,C$1,FALSE),IF($A$9="Energie  et  lubrifiants",VLOOKUP($A33,OUTIL!$U:$Z,C$1,FALSE),IF($A$9="Or industriel",VLOOKUP($A33,OUTIL!$AC:$AH,C$1,FALSE),IF($A$9="Produits bruts d'origine animale et vegetale",VLOOKUP($A33,OUTIL!$AK:$AP,C$1,FALSE),IF($A$9="Produits bruts d'origine minerale",VLOOKUP($A33,OUTIL!$AS:$AX,C$1,FALSE),IF($A$9="Produits finis de consommation",VLOOKUP($A33,OUTIL!$BA:$BF,C$1,FALSE),IF($A$9="Produits finis d'equipement agricole",VLOOKUP($A33,OUTIL!$BI:$BN,C$1,FALSE),IF($A$9="Produits finis d'equipement industriel",VLOOKUP($A33,OUTIL!$BQ:$BV,C$1,FALSE),"Ahmadovitch")))))))))/1000,0)</f>
        <v>3344</v>
      </c>
      <c r="D33" s="6">
        <f>ROUND(IF($A$9="Alimentation, boissons et tabacs",VLOOKUP($A33,OUTIL!$E:$J,D$1,FALSE),IF($A$9="Demi produits",VLOOKUP($A33,OUTIL!$M:$R,D$1,FALSE),IF($A$9="Energie  et  lubrifiants",VLOOKUP($A33,OUTIL!$U:$Z,D$1,FALSE),IF($A$9="Or industriel",VLOOKUP($A33,OUTIL!$AC:$AH,D$1,FALSE),IF($A$9="Produits bruts d'origine animale et vegetale",VLOOKUP($A33,OUTIL!$AK:$AP,D$1,FALSE),IF($A$9="Produits bruts d'origine minerale",VLOOKUP($A33,OUTIL!$AS:$AX,D$1,FALSE),IF($A$9="Produits finis de consommation",VLOOKUP($A33,OUTIL!$BA:$BF,D$1,FALSE),IF($A$9="Produits finis d'equipement agricole",VLOOKUP($A33,OUTIL!$BI:$BN,D$1,FALSE),IF($A$9="Produits finis d'equipement industriel",VLOOKUP($A33,OUTIL!$BQ:$BV,D$1,FALSE),"Ahmadovitch")))))))))/1000,0)</f>
        <v>47220</v>
      </c>
      <c r="E33" s="6">
        <f>ROUND(IF($A$9="Alimentation, boissons et tabacs",VLOOKUP($A33,OUTIL!$E:$J,E$1,FALSE),IF($A$9="Demi produits",VLOOKUP($A33,OUTIL!$M:$R,E$1,FALSE),IF($A$9="Energie  et  lubrifiants",VLOOKUP($A33,OUTIL!$U:$Z,E$1,FALSE),IF($A$9="Or industriel",VLOOKUP($A33,OUTIL!$AC:$AH,E$1,FALSE),IF($A$9="Produits bruts d'origine animale et vegetale",VLOOKUP($A33,OUTIL!$AK:$AP,E$1,FALSE),IF($A$9="Produits bruts d'origine minerale",VLOOKUP($A33,OUTIL!$AS:$AX,E$1,FALSE),IF($A$9="Produits finis de consommation",VLOOKUP($A33,OUTIL!$BA:$BF,E$1,FALSE),IF($A$9="Produits finis d'equipement agricole",VLOOKUP($A33,OUTIL!$BI:$BN,E$1,FALSE),IF($A$9="Produits finis d'equipement industriel",VLOOKUP($A33,OUTIL!$BQ:$BV,E$1,FALSE),"Ahmadovitch")))))))))/1000,0)</f>
        <v>4841</v>
      </c>
      <c r="F33" s="6">
        <f>ROUND(IF($A$9="Alimentation, boissons et tabacs",VLOOKUP($A33,OUTIL!$E:$J,F$1,FALSE),IF($A$9="Demi produits",VLOOKUP($A33,OUTIL!$M:$R,F$1,FALSE),IF($A$9="Energie  et  lubrifiants",VLOOKUP($A33,OUTIL!$U:$Z,F$1,FALSE),IF($A$9="Or industriel",VLOOKUP($A33,OUTIL!$AC:$AH,F$1,FALSE),IF($A$9="Produits bruts d'origine animale et vegetale",VLOOKUP($A33,OUTIL!$AK:$AP,F$1,FALSE),IF($A$9="Produits bruts d'origine minerale",VLOOKUP($A33,OUTIL!$AS:$AX,F$1,FALSE),IF($A$9="Produits finis de consommation",VLOOKUP($A33,OUTIL!$BA:$BF,F$1,FALSE),IF($A$9="Produits finis d'equipement agricole",VLOOKUP($A33,OUTIL!$BI:$BN,F$1,FALSE),IF($A$9="Produits finis d'equipement industriel",VLOOKUP($A33,OUTIL!$BQ:$BV,F$1,FALSE),"Ahmadovitch")))))))))/1000,0)</f>
        <v>68568</v>
      </c>
    </row>
    <row r="34" spans="1:6" ht="16.5" x14ac:dyDescent="0.3">
      <c r="A34">
        <v>25</v>
      </c>
      <c r="B34" s="5" t="str">
        <f>IF($A$9="Alimentation, boissons et tabacs",VLOOKUP(VLOOKUP($A34,OUTIL!$E:$J,B$1,FALSE),REF!$K:$L,2,FALSE),IF($A$9="Demi produits",VLOOKUP(VLOOKUP($A34,OUTIL!$M:$R,B$1,FALSE),REF!$N:$O,2,FALSE),IF($A$9="Energie  et  lubrifiants",VLOOKUP(VLOOKUP($A34,OUTIL!$U:$Z,B$1,FALSE),REF!$Z:$AA,2,FALSE),IF($A$9="Or industriel",VLOOKUP(VLOOKUP($A34,OUTIL!$AC:$AH,B$1,FALSE),REF!$AC:$AD,2,FALSE),IF($A$9="Produits bruts d'origine animale et vegetale",VLOOKUP(VLOOKUP($A34,OUTIL!$AK:$AP,B$1,FALSE),REF!$Q:$R,2,FALSE),IF($A$9="Produits bruts d'origine minerale",VLOOKUP(VLOOKUP($A34,OUTIL!$AS:$AX,B$1,FALSE),REF!$AF:$AG,2,FALSE),IF($A$9="Produits finis de consommation",VLOOKUP(VLOOKUP($A34,OUTIL!$BA:$BF,B$1,FALSE),REF!$T:$U,2,FALSE),IF($A$9="Produits finis d'equipement agricole",VLOOKUP(VLOOKUP($A34,OUTIL!$BI:$BN,B$1,FALSE),REF!$AI:$AJ,2,FALSE),IF($A$9="Produits finis d'equipement industriel",VLOOKUP(VLOOKUP($A34,OUTIL!$BQ:$BV,B$1,FALSE),REF!$W:$X,2,FALSE),"Ahmadovitch")))))))))</f>
        <v>Epices</v>
      </c>
      <c r="C34" s="6">
        <f>ROUND(IF($A$9="Alimentation, boissons et tabacs",VLOOKUP($A34,OUTIL!$E:$J,C$1,FALSE),IF($A$9="Demi produits",VLOOKUP($A34,OUTIL!$M:$R,C$1,FALSE),IF($A$9="Energie  et  lubrifiants",VLOOKUP($A34,OUTIL!$U:$Z,C$1,FALSE),IF($A$9="Or industriel",VLOOKUP($A34,OUTIL!$AC:$AH,C$1,FALSE),IF($A$9="Produits bruts d'origine animale et vegetale",VLOOKUP($A34,OUTIL!$AK:$AP,C$1,FALSE),IF($A$9="Produits bruts d'origine minerale",VLOOKUP($A34,OUTIL!$AS:$AX,C$1,FALSE),IF($A$9="Produits finis de consommation",VLOOKUP($A34,OUTIL!$BA:$BF,C$1,FALSE),IF($A$9="Produits finis d'equipement agricole",VLOOKUP($A34,OUTIL!$BI:$BN,C$1,FALSE),IF($A$9="Produits finis d'equipement industriel",VLOOKUP($A34,OUTIL!$BQ:$BV,C$1,FALSE),"Ahmadovitch")))))))))/1000,0)</f>
        <v>1846</v>
      </c>
      <c r="D34" s="6">
        <f>ROUND(IF($A$9="Alimentation, boissons et tabacs",VLOOKUP($A34,OUTIL!$E:$J,D$1,FALSE),IF($A$9="Demi produits",VLOOKUP($A34,OUTIL!$M:$R,D$1,FALSE),IF($A$9="Energie  et  lubrifiants",VLOOKUP($A34,OUTIL!$U:$Z,D$1,FALSE),IF($A$9="Or industriel",VLOOKUP($A34,OUTIL!$AC:$AH,D$1,FALSE),IF($A$9="Produits bruts d'origine animale et vegetale",VLOOKUP($A34,OUTIL!$AK:$AP,D$1,FALSE),IF($A$9="Produits bruts d'origine minerale",VLOOKUP($A34,OUTIL!$AS:$AX,D$1,FALSE),IF($A$9="Produits finis de consommation",VLOOKUP($A34,OUTIL!$BA:$BF,D$1,FALSE),IF($A$9="Produits finis d'equipement agricole",VLOOKUP($A34,OUTIL!$BI:$BN,D$1,FALSE),IF($A$9="Produits finis d'equipement industriel",VLOOKUP($A34,OUTIL!$BQ:$BV,D$1,FALSE),"Ahmadovitch")))))))))/1000,0)</f>
        <v>45360</v>
      </c>
      <c r="E34" s="6">
        <f>ROUND(IF($A$9="Alimentation, boissons et tabacs",VLOOKUP($A34,OUTIL!$E:$J,E$1,FALSE),IF($A$9="Demi produits",VLOOKUP($A34,OUTIL!$M:$R,E$1,FALSE),IF($A$9="Energie  et  lubrifiants",VLOOKUP($A34,OUTIL!$U:$Z,E$1,FALSE),IF($A$9="Or industriel",VLOOKUP($A34,OUTIL!$AC:$AH,E$1,FALSE),IF($A$9="Produits bruts d'origine animale et vegetale",VLOOKUP($A34,OUTIL!$AK:$AP,E$1,FALSE),IF($A$9="Produits bruts d'origine minerale",VLOOKUP($A34,OUTIL!$AS:$AX,E$1,FALSE),IF($A$9="Produits finis de consommation",VLOOKUP($A34,OUTIL!$BA:$BF,E$1,FALSE),IF($A$9="Produits finis d'equipement agricole",VLOOKUP($A34,OUTIL!$BI:$BN,E$1,FALSE),IF($A$9="Produits finis d'equipement industriel",VLOOKUP($A34,OUTIL!$BQ:$BV,E$1,FALSE),"Ahmadovitch")))))))))/1000,0)</f>
        <v>2206</v>
      </c>
      <c r="F34" s="6">
        <f>ROUND(IF($A$9="Alimentation, boissons et tabacs",VLOOKUP($A34,OUTIL!$E:$J,F$1,FALSE),IF($A$9="Demi produits",VLOOKUP($A34,OUTIL!$M:$R,F$1,FALSE),IF($A$9="Energie  et  lubrifiants",VLOOKUP($A34,OUTIL!$U:$Z,F$1,FALSE),IF($A$9="Or industriel",VLOOKUP($A34,OUTIL!$AC:$AH,F$1,FALSE),IF($A$9="Produits bruts d'origine animale et vegetale",VLOOKUP($A34,OUTIL!$AK:$AP,F$1,FALSE),IF($A$9="Produits bruts d'origine minerale",VLOOKUP($A34,OUTIL!$AS:$AX,F$1,FALSE),IF($A$9="Produits finis de consommation",VLOOKUP($A34,OUTIL!$BA:$BF,F$1,FALSE),IF($A$9="Produits finis d'equipement agricole",VLOOKUP($A34,OUTIL!$BI:$BN,F$1,FALSE),IF($A$9="Produits finis d'equipement industriel",VLOOKUP($A34,OUTIL!$BQ:$BV,F$1,FALSE),"Ahmadovitch")))))))))/1000,0)</f>
        <v>53898</v>
      </c>
    </row>
    <row r="35" spans="1:6" ht="16.5" x14ac:dyDescent="0.3">
      <c r="A35">
        <v>26</v>
      </c>
      <c r="B35" s="5" t="str">
        <f>IF($A$9="Alimentation, boissons et tabacs",VLOOKUP(VLOOKUP($A35,OUTIL!$E:$J,B$1,FALSE),REF!$K:$L,2,FALSE),IF($A$9="Demi produits",VLOOKUP(VLOOKUP($A35,OUTIL!$M:$R,B$1,FALSE),REF!$N:$O,2,FALSE),IF($A$9="Energie  et  lubrifiants",VLOOKUP(VLOOKUP($A35,OUTIL!$U:$Z,B$1,FALSE),REF!$Z:$AA,2,FALSE),IF($A$9="Or industriel",VLOOKUP(VLOOKUP($A35,OUTIL!$AC:$AH,B$1,FALSE),REF!$AC:$AD,2,FALSE),IF($A$9="Produits bruts d'origine animale et vegetale",VLOOKUP(VLOOKUP($A35,OUTIL!$AK:$AP,B$1,FALSE),REF!$Q:$R,2,FALSE),IF($A$9="Produits bruts d'origine minerale",VLOOKUP(VLOOKUP($A35,OUTIL!$AS:$AX,B$1,FALSE),REF!$AF:$AG,2,FALSE),IF($A$9="Produits finis de consommation",VLOOKUP(VLOOKUP($A35,OUTIL!$BA:$BF,B$1,FALSE),REF!$T:$U,2,FALSE),IF($A$9="Produits finis d'equipement agricole",VLOOKUP(VLOOKUP($A35,OUTIL!$BI:$BN,B$1,FALSE),REF!$AI:$AJ,2,FALSE),IF($A$9="Produits finis d'equipement industriel",VLOOKUP(VLOOKUP($A35,OUTIL!$BQ:$BV,B$1,FALSE),REF!$W:$X,2,FALSE),"Ahmadovitch")))))))))</f>
        <v>Café</v>
      </c>
      <c r="C35" s="6">
        <f>ROUND(IF($A$9="Alimentation, boissons et tabacs",VLOOKUP($A35,OUTIL!$E:$J,C$1,FALSE),IF($A$9="Demi produits",VLOOKUP($A35,OUTIL!$M:$R,C$1,FALSE),IF($A$9="Energie  et  lubrifiants",VLOOKUP($A35,OUTIL!$U:$Z,C$1,FALSE),IF($A$9="Or industriel",VLOOKUP($A35,OUTIL!$AC:$AH,C$1,FALSE),IF($A$9="Produits bruts d'origine animale et vegetale",VLOOKUP($A35,OUTIL!$AK:$AP,C$1,FALSE),IF($A$9="Produits bruts d'origine minerale",VLOOKUP($A35,OUTIL!$AS:$AX,C$1,FALSE),IF($A$9="Produits finis de consommation",VLOOKUP($A35,OUTIL!$BA:$BF,C$1,FALSE),IF($A$9="Produits finis d'equipement agricole",VLOOKUP($A35,OUTIL!$BI:$BN,C$1,FALSE),IF($A$9="Produits finis d'equipement industriel",VLOOKUP($A35,OUTIL!$BQ:$BV,C$1,FALSE),"Ahmadovitch")))))))))/1000,0)</f>
        <v>183</v>
      </c>
      <c r="D35" s="6">
        <f>ROUND(IF($A$9="Alimentation, boissons et tabacs",VLOOKUP($A35,OUTIL!$E:$J,D$1,FALSE),IF($A$9="Demi produits",VLOOKUP($A35,OUTIL!$M:$R,D$1,FALSE),IF($A$9="Energie  et  lubrifiants",VLOOKUP($A35,OUTIL!$U:$Z,D$1,FALSE),IF($A$9="Or industriel",VLOOKUP($A35,OUTIL!$AC:$AH,D$1,FALSE),IF($A$9="Produits bruts d'origine animale et vegetale",VLOOKUP($A35,OUTIL!$AK:$AP,D$1,FALSE),IF($A$9="Produits bruts d'origine minerale",VLOOKUP($A35,OUTIL!$AS:$AX,D$1,FALSE),IF($A$9="Produits finis de consommation",VLOOKUP($A35,OUTIL!$BA:$BF,D$1,FALSE),IF($A$9="Produits finis d'equipement agricole",VLOOKUP($A35,OUTIL!$BI:$BN,D$1,FALSE),IF($A$9="Produits finis d'equipement industriel",VLOOKUP($A35,OUTIL!$BQ:$BV,D$1,FALSE),"Ahmadovitch")))))))))/1000,0)</f>
        <v>41089</v>
      </c>
      <c r="E35" s="6">
        <f>ROUND(IF($A$9="Alimentation, boissons et tabacs",VLOOKUP($A35,OUTIL!$E:$J,E$1,FALSE),IF($A$9="Demi produits",VLOOKUP($A35,OUTIL!$M:$R,E$1,FALSE),IF($A$9="Energie  et  lubrifiants",VLOOKUP($A35,OUTIL!$U:$Z,E$1,FALSE),IF($A$9="Or industriel",VLOOKUP($A35,OUTIL!$AC:$AH,E$1,FALSE),IF($A$9="Produits bruts d'origine animale et vegetale",VLOOKUP($A35,OUTIL!$AK:$AP,E$1,FALSE),IF($A$9="Produits bruts d'origine minerale",VLOOKUP($A35,OUTIL!$AS:$AX,E$1,FALSE),IF($A$9="Produits finis de consommation",VLOOKUP($A35,OUTIL!$BA:$BF,E$1,FALSE),IF($A$9="Produits finis d'equipement agricole",VLOOKUP($A35,OUTIL!$BI:$BN,E$1,FALSE),IF($A$9="Produits finis d'equipement industriel",VLOOKUP($A35,OUTIL!$BQ:$BV,E$1,FALSE),"Ahmadovitch")))))))))/1000,0)</f>
        <v>120</v>
      </c>
      <c r="F35" s="6">
        <f>ROUND(IF($A$9="Alimentation, boissons et tabacs",VLOOKUP($A35,OUTIL!$E:$J,F$1,FALSE),IF($A$9="Demi produits",VLOOKUP($A35,OUTIL!$M:$R,F$1,FALSE),IF($A$9="Energie  et  lubrifiants",VLOOKUP($A35,OUTIL!$U:$Z,F$1,FALSE),IF($A$9="Or industriel",VLOOKUP($A35,OUTIL!$AC:$AH,F$1,FALSE),IF($A$9="Produits bruts d'origine animale et vegetale",VLOOKUP($A35,OUTIL!$AK:$AP,F$1,FALSE),IF($A$9="Produits bruts d'origine minerale",VLOOKUP($A35,OUTIL!$AS:$AX,F$1,FALSE),IF($A$9="Produits finis de consommation",VLOOKUP($A35,OUTIL!$BA:$BF,F$1,FALSE),IF($A$9="Produits finis d'equipement agricole",VLOOKUP($A35,OUTIL!$BI:$BN,F$1,FALSE),IF($A$9="Produits finis d'equipement industriel",VLOOKUP($A35,OUTIL!$BQ:$BV,F$1,FALSE),"Ahmadovitch")))))))))/1000,0)</f>
        <v>19089</v>
      </c>
    </row>
    <row r="36" spans="1:6" ht="16.5" x14ac:dyDescent="0.3">
      <c r="A36">
        <v>27</v>
      </c>
      <c r="B36" s="5" t="str">
        <f>IF($A$9="Alimentation, boissons et tabacs",VLOOKUP(VLOOKUP($A36,OUTIL!$E:$J,B$1,FALSE),REF!$K:$L,2,FALSE),IF($A$9="Demi produits",VLOOKUP(VLOOKUP($A36,OUTIL!$M:$R,B$1,FALSE),REF!$N:$O,2,FALSE),IF($A$9="Energie  et  lubrifiants",VLOOKUP(VLOOKUP($A36,OUTIL!$U:$Z,B$1,FALSE),REF!$Z:$AA,2,FALSE),IF($A$9="Or industriel",VLOOKUP(VLOOKUP($A36,OUTIL!$AC:$AH,B$1,FALSE),REF!$AC:$AD,2,FALSE),IF($A$9="Produits bruts d'origine animale et vegetale",VLOOKUP(VLOOKUP($A36,OUTIL!$AK:$AP,B$1,FALSE),REF!$Q:$R,2,FALSE),IF($A$9="Produits bruts d'origine minerale",VLOOKUP(VLOOKUP($A36,OUTIL!$AS:$AX,B$1,FALSE),REF!$AF:$AG,2,FALSE),IF($A$9="Produits finis de consommation",VLOOKUP(VLOOKUP($A36,OUTIL!$BA:$BF,B$1,FALSE),REF!$T:$U,2,FALSE),IF($A$9="Produits finis d'equipement agricole",VLOOKUP(VLOOKUP($A36,OUTIL!$BI:$BN,B$1,FALSE),REF!$AI:$AJ,2,FALSE),IF($A$9="Produits finis d'equipement industriel",VLOOKUP(VLOOKUP($A36,OUTIL!$BQ:$BV,B$1,FALSE),REF!$W:$X,2,FALSE),"Ahmadovitch")))))))))</f>
        <v>Cacao et preparations à base de cacao</v>
      </c>
      <c r="C36" s="6">
        <f>ROUND(IF($A$9="Alimentation, boissons et tabacs",VLOOKUP($A36,OUTIL!$E:$J,C$1,FALSE),IF($A$9="Demi produits",VLOOKUP($A36,OUTIL!$M:$R,C$1,FALSE),IF($A$9="Energie  et  lubrifiants",VLOOKUP($A36,OUTIL!$U:$Z,C$1,FALSE),IF($A$9="Or industriel",VLOOKUP($A36,OUTIL!$AC:$AH,C$1,FALSE),IF($A$9="Produits bruts d'origine animale et vegetale",VLOOKUP($A36,OUTIL!$AK:$AP,C$1,FALSE),IF($A$9="Produits bruts d'origine minerale",VLOOKUP($A36,OUTIL!$AS:$AX,C$1,FALSE),IF($A$9="Produits finis de consommation",VLOOKUP($A36,OUTIL!$BA:$BF,C$1,FALSE),IF($A$9="Produits finis d'equipement agricole",VLOOKUP($A36,OUTIL!$BI:$BN,C$1,FALSE),IF($A$9="Produits finis d'equipement industriel",VLOOKUP($A36,OUTIL!$BQ:$BV,C$1,FALSE),"Ahmadovitch")))))))))/1000,0)</f>
        <v>546</v>
      </c>
      <c r="D36" s="6">
        <f>ROUND(IF($A$9="Alimentation, boissons et tabacs",VLOOKUP($A36,OUTIL!$E:$J,D$1,FALSE),IF($A$9="Demi produits",VLOOKUP($A36,OUTIL!$M:$R,D$1,FALSE),IF($A$9="Energie  et  lubrifiants",VLOOKUP($A36,OUTIL!$U:$Z,D$1,FALSE),IF($A$9="Or industriel",VLOOKUP($A36,OUTIL!$AC:$AH,D$1,FALSE),IF($A$9="Produits bruts d'origine animale et vegetale",VLOOKUP($A36,OUTIL!$AK:$AP,D$1,FALSE),IF($A$9="Produits bruts d'origine minerale",VLOOKUP($A36,OUTIL!$AS:$AX,D$1,FALSE),IF($A$9="Produits finis de consommation",VLOOKUP($A36,OUTIL!$BA:$BF,D$1,FALSE),IF($A$9="Produits finis d'equipement agricole",VLOOKUP($A36,OUTIL!$BI:$BN,D$1,FALSE),IF($A$9="Produits finis d'equipement industriel",VLOOKUP($A36,OUTIL!$BQ:$BV,D$1,FALSE),"Ahmadovitch")))))))))/1000,0)</f>
        <v>35216</v>
      </c>
      <c r="E36" s="6">
        <f>ROUND(IF($A$9="Alimentation, boissons et tabacs",VLOOKUP($A36,OUTIL!$E:$J,E$1,FALSE),IF($A$9="Demi produits",VLOOKUP($A36,OUTIL!$M:$R,E$1,FALSE),IF($A$9="Energie  et  lubrifiants",VLOOKUP($A36,OUTIL!$U:$Z,E$1,FALSE),IF($A$9="Or industriel",VLOOKUP($A36,OUTIL!$AC:$AH,E$1,FALSE),IF($A$9="Produits bruts d'origine animale et vegetale",VLOOKUP($A36,OUTIL!$AK:$AP,E$1,FALSE),IF($A$9="Produits bruts d'origine minerale",VLOOKUP($A36,OUTIL!$AS:$AX,E$1,FALSE),IF($A$9="Produits finis de consommation",VLOOKUP($A36,OUTIL!$BA:$BF,E$1,FALSE),IF($A$9="Produits finis d'equipement agricole",VLOOKUP($A36,OUTIL!$BI:$BN,E$1,FALSE),IF($A$9="Produits finis d'equipement industriel",VLOOKUP($A36,OUTIL!$BQ:$BV,E$1,FALSE),"Ahmadovitch")))))))))/1000,0)</f>
        <v>716</v>
      </c>
      <c r="F36" s="6">
        <f>ROUND(IF($A$9="Alimentation, boissons et tabacs",VLOOKUP($A36,OUTIL!$E:$J,F$1,FALSE),IF($A$9="Demi produits",VLOOKUP($A36,OUTIL!$M:$R,F$1,FALSE),IF($A$9="Energie  et  lubrifiants",VLOOKUP($A36,OUTIL!$U:$Z,F$1,FALSE),IF($A$9="Or industriel",VLOOKUP($A36,OUTIL!$AC:$AH,F$1,FALSE),IF($A$9="Produits bruts d'origine animale et vegetale",VLOOKUP($A36,OUTIL!$AK:$AP,F$1,FALSE),IF($A$9="Produits bruts d'origine minerale",VLOOKUP($A36,OUTIL!$AS:$AX,F$1,FALSE),IF($A$9="Produits finis de consommation",VLOOKUP($A36,OUTIL!$BA:$BF,F$1,FALSE),IF($A$9="Produits finis d'equipement agricole",VLOOKUP($A36,OUTIL!$BI:$BN,F$1,FALSE),IF($A$9="Produits finis d'equipement industriel",VLOOKUP($A36,OUTIL!$BQ:$BV,F$1,FALSE),"Ahmadovitch")))))))))/1000,0)</f>
        <v>37904</v>
      </c>
    </row>
    <row r="37" spans="1:6" ht="16.5" x14ac:dyDescent="0.3">
      <c r="A37">
        <v>28</v>
      </c>
      <c r="B37" s="5" t="str">
        <f>IF($A$9="Alimentation, boissons et tabacs",VLOOKUP(VLOOKUP($A37,OUTIL!$E:$J,B$1,FALSE),REF!$K:$L,2,FALSE),IF($A$9="Demi produits",VLOOKUP(VLOOKUP($A37,OUTIL!$M:$R,B$1,FALSE),REF!$N:$O,2,FALSE),IF($A$9="Energie  et  lubrifiants",VLOOKUP(VLOOKUP($A37,OUTIL!$U:$Z,B$1,FALSE),REF!$Z:$AA,2,FALSE),IF($A$9="Or industriel",VLOOKUP(VLOOKUP($A37,OUTIL!$AC:$AH,B$1,FALSE),REF!$AC:$AD,2,FALSE),IF($A$9="Produits bruts d'origine animale et vegetale",VLOOKUP(VLOOKUP($A37,OUTIL!$AK:$AP,B$1,FALSE),REF!$Q:$R,2,FALSE),IF($A$9="Produits bruts d'origine minerale",VLOOKUP(VLOOKUP($A37,OUTIL!$AS:$AX,B$1,FALSE),REF!$AF:$AG,2,FALSE),IF($A$9="Produits finis de consommation",VLOOKUP(VLOOKUP($A37,OUTIL!$BA:$BF,B$1,FALSE),REF!$T:$U,2,FALSE),IF($A$9="Produits finis d'equipement agricole",VLOOKUP(VLOOKUP($A37,OUTIL!$BI:$BN,B$1,FALSE),REF!$AI:$AJ,2,FALSE),IF($A$9="Produits finis d'equipement industriel",VLOOKUP(VLOOKUP($A37,OUTIL!$BQ:$BV,B$1,FALSE),REF!$W:$X,2,FALSE),"Ahmadovitch")))))))))</f>
        <v>Farines, gruaux, semoules et agglomérés de céréales</v>
      </c>
      <c r="C37" s="6">
        <f>ROUND(IF($A$9="Alimentation, boissons et tabacs",VLOOKUP($A37,OUTIL!$E:$J,C$1,FALSE),IF($A$9="Demi produits",VLOOKUP($A37,OUTIL!$M:$R,C$1,FALSE),IF($A$9="Energie  et  lubrifiants",VLOOKUP($A37,OUTIL!$U:$Z,C$1,FALSE),IF($A$9="Or industriel",VLOOKUP($A37,OUTIL!$AC:$AH,C$1,FALSE),IF($A$9="Produits bruts d'origine animale et vegetale",VLOOKUP($A37,OUTIL!$AK:$AP,C$1,FALSE),IF($A$9="Produits bruts d'origine minerale",VLOOKUP($A37,OUTIL!$AS:$AX,C$1,FALSE),IF($A$9="Produits finis de consommation",VLOOKUP($A37,OUTIL!$BA:$BF,C$1,FALSE),IF($A$9="Produits finis d'equipement agricole",VLOOKUP($A37,OUTIL!$BI:$BN,C$1,FALSE),IF($A$9="Produits finis d'equipement industriel",VLOOKUP($A37,OUTIL!$BQ:$BV,C$1,FALSE),"Ahmadovitch")))))))))/1000,0)</f>
        <v>3656</v>
      </c>
      <c r="D37" s="6">
        <f>ROUND(IF($A$9="Alimentation, boissons et tabacs",VLOOKUP($A37,OUTIL!$E:$J,D$1,FALSE),IF($A$9="Demi produits",VLOOKUP($A37,OUTIL!$M:$R,D$1,FALSE),IF($A$9="Energie  et  lubrifiants",VLOOKUP($A37,OUTIL!$U:$Z,D$1,FALSE),IF($A$9="Or industriel",VLOOKUP($A37,OUTIL!$AC:$AH,D$1,FALSE),IF($A$9="Produits bruts d'origine animale et vegetale",VLOOKUP($A37,OUTIL!$AK:$AP,D$1,FALSE),IF($A$9="Produits bruts d'origine minerale",VLOOKUP($A37,OUTIL!$AS:$AX,D$1,FALSE),IF($A$9="Produits finis de consommation",VLOOKUP($A37,OUTIL!$BA:$BF,D$1,FALSE),IF($A$9="Produits finis d'equipement agricole",VLOOKUP($A37,OUTIL!$BI:$BN,D$1,FALSE),IF($A$9="Produits finis d'equipement industriel",VLOOKUP($A37,OUTIL!$BQ:$BV,D$1,FALSE),"Ahmadovitch")))))))))/1000,0)</f>
        <v>25917</v>
      </c>
      <c r="E37" s="6">
        <f>ROUND(IF($A$9="Alimentation, boissons et tabacs",VLOOKUP($A37,OUTIL!$E:$J,E$1,FALSE),IF($A$9="Demi produits",VLOOKUP($A37,OUTIL!$M:$R,E$1,FALSE),IF($A$9="Energie  et  lubrifiants",VLOOKUP($A37,OUTIL!$U:$Z,E$1,FALSE),IF($A$9="Or industriel",VLOOKUP($A37,OUTIL!$AC:$AH,E$1,FALSE),IF($A$9="Produits bruts d'origine animale et vegetale",VLOOKUP($A37,OUTIL!$AK:$AP,E$1,FALSE),IF($A$9="Produits bruts d'origine minerale",VLOOKUP($A37,OUTIL!$AS:$AX,E$1,FALSE),IF($A$9="Produits finis de consommation",VLOOKUP($A37,OUTIL!$BA:$BF,E$1,FALSE),IF($A$9="Produits finis d'equipement agricole",VLOOKUP($A37,OUTIL!$BI:$BN,E$1,FALSE),IF($A$9="Produits finis d'equipement industriel",VLOOKUP($A37,OUTIL!$BQ:$BV,E$1,FALSE),"Ahmadovitch")))))))))/1000,0)</f>
        <v>4790</v>
      </c>
      <c r="F37" s="6">
        <f>ROUND(IF($A$9="Alimentation, boissons et tabacs",VLOOKUP($A37,OUTIL!$E:$J,F$1,FALSE),IF($A$9="Demi produits",VLOOKUP($A37,OUTIL!$M:$R,F$1,FALSE),IF($A$9="Energie  et  lubrifiants",VLOOKUP($A37,OUTIL!$U:$Z,F$1,FALSE),IF($A$9="Or industriel",VLOOKUP($A37,OUTIL!$AC:$AH,F$1,FALSE),IF($A$9="Produits bruts d'origine animale et vegetale",VLOOKUP($A37,OUTIL!$AK:$AP,F$1,FALSE),IF($A$9="Produits bruts d'origine minerale",VLOOKUP($A37,OUTIL!$AS:$AX,F$1,FALSE),IF($A$9="Produits finis de consommation",VLOOKUP($A37,OUTIL!$BA:$BF,F$1,FALSE),IF($A$9="Produits finis d'equipement agricole",VLOOKUP($A37,OUTIL!$BI:$BN,F$1,FALSE),IF($A$9="Produits finis d'equipement industriel",VLOOKUP($A37,OUTIL!$BQ:$BV,F$1,FALSE),"Ahmadovitch")))))))))/1000,0)</f>
        <v>32865</v>
      </c>
    </row>
    <row r="38" spans="1:6" ht="16.5" x14ac:dyDescent="0.3">
      <c r="A38">
        <v>29</v>
      </c>
      <c r="B38" s="5" t="str">
        <f>IF($A$9="Alimentation, boissons et tabacs",VLOOKUP(VLOOKUP($A38,OUTIL!$E:$J,B$1,FALSE),REF!$K:$L,2,FALSE),IF($A$9="Demi produits",VLOOKUP(VLOOKUP($A38,OUTIL!$M:$R,B$1,FALSE),REF!$N:$O,2,FALSE),IF($A$9="Energie  et  lubrifiants",VLOOKUP(VLOOKUP($A38,OUTIL!$U:$Z,B$1,FALSE),REF!$Z:$AA,2,FALSE),IF($A$9="Or industriel",VLOOKUP(VLOOKUP($A38,OUTIL!$AC:$AH,B$1,FALSE),REF!$AC:$AD,2,FALSE),IF($A$9="Produits bruts d'origine animale et vegetale",VLOOKUP(VLOOKUP($A38,OUTIL!$AK:$AP,B$1,FALSE),REF!$Q:$R,2,FALSE),IF($A$9="Produits bruts d'origine minerale",VLOOKUP(VLOOKUP($A38,OUTIL!$AS:$AX,B$1,FALSE),REF!$AF:$AG,2,FALSE),IF($A$9="Produits finis de consommation",VLOOKUP(VLOOKUP($A38,OUTIL!$BA:$BF,B$1,FALSE),REF!$T:$U,2,FALSE),IF($A$9="Produits finis d'equipement agricole",VLOOKUP(VLOOKUP($A38,OUTIL!$BI:$BN,B$1,FALSE),REF!$AI:$AJ,2,FALSE),IF($A$9="Produits finis d'equipement industriel",VLOOKUP(VLOOKUP($A38,OUTIL!$BQ:$BV,B$1,FALSE),REF!$W:$X,2,FALSE),"Ahmadovitch")))))))))</f>
        <v>Bières; vins; vermouths; et autres boissons spiritueuses</v>
      </c>
      <c r="C38" s="6">
        <f>ROUND(IF($A$9="Alimentation, boissons et tabacs",VLOOKUP($A38,OUTIL!$E:$J,C$1,FALSE),IF($A$9="Demi produits",VLOOKUP($A38,OUTIL!$M:$R,C$1,FALSE),IF($A$9="Energie  et  lubrifiants",VLOOKUP($A38,OUTIL!$U:$Z,C$1,FALSE),IF($A$9="Or industriel",VLOOKUP($A38,OUTIL!$AC:$AH,C$1,FALSE),IF($A$9="Produits bruts d'origine animale et vegetale",VLOOKUP($A38,OUTIL!$AK:$AP,C$1,FALSE),IF($A$9="Produits bruts d'origine minerale",VLOOKUP($A38,OUTIL!$AS:$AX,C$1,FALSE),IF($A$9="Produits finis de consommation",VLOOKUP($A38,OUTIL!$BA:$BF,C$1,FALSE),IF($A$9="Produits finis d'equipement agricole",VLOOKUP($A38,OUTIL!$BI:$BN,C$1,FALSE),IF($A$9="Produits finis d'equipement industriel",VLOOKUP($A38,OUTIL!$BQ:$BV,C$1,FALSE),"Ahmadovitch")))))))))/1000,0)</f>
        <v>317</v>
      </c>
      <c r="D38" s="6">
        <f>ROUND(IF($A$9="Alimentation, boissons et tabacs",VLOOKUP($A38,OUTIL!$E:$J,D$1,FALSE),IF($A$9="Demi produits",VLOOKUP($A38,OUTIL!$M:$R,D$1,FALSE),IF($A$9="Energie  et  lubrifiants",VLOOKUP($A38,OUTIL!$U:$Z,D$1,FALSE),IF($A$9="Or industriel",VLOOKUP($A38,OUTIL!$AC:$AH,D$1,FALSE),IF($A$9="Produits bruts d'origine animale et vegetale",VLOOKUP($A38,OUTIL!$AK:$AP,D$1,FALSE),IF($A$9="Produits bruts d'origine minerale",VLOOKUP($A38,OUTIL!$AS:$AX,D$1,FALSE),IF($A$9="Produits finis de consommation",VLOOKUP($A38,OUTIL!$BA:$BF,D$1,FALSE),IF($A$9="Produits finis d'equipement agricole",VLOOKUP($A38,OUTIL!$BI:$BN,D$1,FALSE),IF($A$9="Produits finis d'equipement industriel",VLOOKUP($A38,OUTIL!$BQ:$BV,D$1,FALSE),"Ahmadovitch")))))))))/1000,0)</f>
        <v>23090</v>
      </c>
      <c r="E38" s="6">
        <f>ROUND(IF($A$9="Alimentation, boissons et tabacs",VLOOKUP($A38,OUTIL!$E:$J,E$1,FALSE),IF($A$9="Demi produits",VLOOKUP($A38,OUTIL!$M:$R,E$1,FALSE),IF($A$9="Energie  et  lubrifiants",VLOOKUP($A38,OUTIL!$U:$Z,E$1,FALSE),IF($A$9="Or industriel",VLOOKUP($A38,OUTIL!$AC:$AH,E$1,FALSE),IF($A$9="Produits bruts d'origine animale et vegetale",VLOOKUP($A38,OUTIL!$AK:$AP,E$1,FALSE),IF($A$9="Produits bruts d'origine minerale",VLOOKUP($A38,OUTIL!$AS:$AX,E$1,FALSE),IF($A$9="Produits finis de consommation",VLOOKUP($A38,OUTIL!$BA:$BF,E$1,FALSE),IF($A$9="Produits finis d'equipement agricole",VLOOKUP($A38,OUTIL!$BI:$BN,E$1,FALSE),IF($A$9="Produits finis d'equipement industriel",VLOOKUP($A38,OUTIL!$BQ:$BV,E$1,FALSE),"Ahmadovitch")))))))))/1000,0)</f>
        <v>1386</v>
      </c>
      <c r="F38" s="6">
        <f>ROUND(IF($A$9="Alimentation, boissons et tabacs",VLOOKUP($A38,OUTIL!$E:$J,F$1,FALSE),IF($A$9="Demi produits",VLOOKUP($A38,OUTIL!$M:$R,F$1,FALSE),IF($A$9="Energie  et  lubrifiants",VLOOKUP($A38,OUTIL!$U:$Z,F$1,FALSE),IF($A$9="Or industriel",VLOOKUP($A38,OUTIL!$AC:$AH,F$1,FALSE),IF($A$9="Produits bruts d'origine animale et vegetale",VLOOKUP($A38,OUTIL!$AK:$AP,F$1,FALSE),IF($A$9="Produits bruts d'origine minerale",VLOOKUP($A38,OUTIL!$AS:$AX,F$1,FALSE),IF($A$9="Produits finis de consommation",VLOOKUP($A38,OUTIL!$BA:$BF,F$1,FALSE),IF($A$9="Produits finis d'equipement agricole",VLOOKUP($A38,OUTIL!$BI:$BN,F$1,FALSE),IF($A$9="Produits finis d'equipement industriel",VLOOKUP($A38,OUTIL!$BQ:$BV,F$1,FALSE),"Ahmadovitch")))))))))/1000,0)</f>
        <v>48699</v>
      </c>
    </row>
    <row r="39" spans="1:6" ht="16.5" x14ac:dyDescent="0.3">
      <c r="B39" s="5" t="s">
        <v>30</v>
      </c>
      <c r="C39" s="6">
        <f>C9-SUM(C10:C38)</f>
        <v>20034</v>
      </c>
      <c r="D39" s="6">
        <f>D9-SUM(D10:D38)</f>
        <v>114630</v>
      </c>
      <c r="E39" s="6">
        <f>E9-SUM(E10:E38)</f>
        <v>18593</v>
      </c>
      <c r="F39" s="6">
        <f>F9-SUM(F10:F38)</f>
        <v>132969</v>
      </c>
    </row>
    <row r="40" spans="1:6" x14ac:dyDescent="0.25">
      <c r="A40" t="s">
        <v>449</v>
      </c>
      <c r="B40" s="2" t="str">
        <f>IF($A$40="Alimentation, boissons et tabacs",VLOOKUP(VLOOKUP($A40,OUTIL!$E:$J,B$1,FALSE),REF!$K:$L,2,FALSE),IF($A$40="Demi produits",VLOOKUP(VLOOKUP($A40,OUTIL!$M:$R,B$1,FALSE),REF!$N:$O,2,FALSE),IF($A$40="Energie et lubrifiants",VLOOKUP(VLOOKUP($A40,OUTIL!$U:$Z,B$1,FALSE),REF!$Z:$AA,2,FALSE),IF($A$40="Or industriel",VLOOKUP(VLOOKUP($A40,OUTIL!$AC:$AH,B$1,FALSE),REF!$AC:$AD,2,FALSE),IF($A$40="Produits bruts d'origine animale et vegetale",VLOOKUP(VLOOKUP($A40,OUTIL!$AK:$AP,B$1,FALSE),REF!$Q:$R,2,FALSE),IF($A$40="Produits bruts d'origine minerale",VLOOKUP(VLOOKUP($A40,OUTIL!$AS:$AX,B$1,FALSE),REF!$AF:$AG,2,FALSE),IF($A$40="Produits finis de consommation",VLOOKUP(VLOOKUP($A40,OUTIL!$BA:$BF,B$1,FALSE),REF!$T:$U,2,FALSE),IF($A$40="Produits finis d'equipement agricole",VLOOKUP(VLOOKUP($A40,OUTIL!$BI:$BN,B$1,FALSE),REF!$AI:$AJ,2,FALSE),IF($A$40="Produits finis d'equipement industriel",VLOOKUP(VLOOKUP($A40,OUTIL!$BQ:$BV,B$1,FALSE),REF!$W:$X,2,FALSE),"Ahmadovitch")))))))))</f>
        <v>ENERGIE ET LUBRIFIANTS</v>
      </c>
      <c r="C40" s="2">
        <f>ROUND(IF($A$40="Alimentation, boissons et tabacs",VLOOKUP($A40,OUTIL!$E:$J,C$1,FALSE),IF($A$40="Demi produits",VLOOKUP($A40,OUTIL!$M:$R,C$1,FALSE),IF($A$40="Energie et lubrifiants",VLOOKUP($A40,OUTIL!$U:$Z,C$1,FALSE),IF($A$40="Or industriel",VLOOKUP($A40,OUTIL!$AC:$AH,C$1,FALSE),IF($A$40="Produits bruts d'origine animale et vegetale",VLOOKUP($A40,OUTIL!$AK:$AP,C$1,FALSE),IF($A$40="Produits bruts d'origine minerale",VLOOKUP($A40,OUTIL!$AS:$AX,C$1,FALSE),IF($A$40="Produits finis de consommation",VLOOKUP($A40,OUTIL!$BA:$BF,C$1,FALSE),IF($A$40="Produits finis d'equipement agricole",VLOOKUP($A40,OUTIL!$BI:$BN,C$1,FALSE),IF($A$40="Produits finis d'equipement industriel",VLOOKUP($A40,OUTIL!$BQ:$BV,C$1,FALSE),"Ahmadovitch")))))))))/1000,0)</f>
        <v>135285</v>
      </c>
      <c r="D40" s="2">
        <f>ROUND(IF($A$40="Alimentation, boissons et tabacs",VLOOKUP($A40,OUTIL!$E:$J,D$1,FALSE),IF($A$40="Demi produits",VLOOKUP($A40,OUTIL!$M:$R,D$1,FALSE),IF($A$40="Energie et lubrifiants",VLOOKUP($A40,OUTIL!$U:$Z,D$1,FALSE),IF($A$40="Or industriel",VLOOKUP($A40,OUTIL!$AC:$AH,D$1,FALSE),IF($A$40="Produits bruts d'origine animale et vegetale",VLOOKUP($A40,OUTIL!$AK:$AP,D$1,FALSE),IF($A$40="Produits bruts d'origine minerale",VLOOKUP($A40,OUTIL!$AS:$AX,D$1,FALSE),IF($A$40="Produits finis de consommation",VLOOKUP($A40,OUTIL!$BA:$BF,D$1,FALSE),IF($A$40="Produits finis d'equipement agricole",VLOOKUP($A40,OUTIL!$BI:$BN,D$1,FALSE),IF($A$40="Produits finis d'equipement industriel",VLOOKUP($A40,OUTIL!$BQ:$BV,D$1,FALSE),"Ahmadovitch")))))))))/1000,0)</f>
        <v>1303141</v>
      </c>
      <c r="E40" s="2">
        <f>ROUND(IF($A$40="Alimentation, boissons et tabacs",VLOOKUP($A40,OUTIL!$E:$J,E$1,FALSE),IF($A$40="Demi produits",VLOOKUP($A40,OUTIL!$M:$R,E$1,FALSE),IF($A$40="Energie et lubrifiants",VLOOKUP($A40,OUTIL!$U:$Z,E$1,FALSE),IF($A$40="Or industriel",VLOOKUP($A40,OUTIL!$AC:$AH,E$1,FALSE),IF($A$40="Produits bruts d'origine animale et vegetale",VLOOKUP($A40,OUTIL!$AK:$AP,E$1,FALSE),IF($A$40="Produits bruts d'origine minerale",VLOOKUP($A40,OUTIL!$AS:$AX,E$1,FALSE),IF($A$40="Produits finis de consommation",VLOOKUP($A40,OUTIL!$BA:$BF,E$1,FALSE),IF($A$40="Produits finis d'equipement agricole",VLOOKUP($A40,OUTIL!$BI:$BN,E$1,FALSE),IF($A$40="Produits finis d'equipement industriel",VLOOKUP($A40,OUTIL!$BQ:$BV,E$1,FALSE),"Ahmadovitch")))))))))/1000,0)</f>
        <v>147611</v>
      </c>
      <c r="F40" s="2">
        <f>ROUND(IF($A$40="Alimentation, boissons et tabacs",VLOOKUP($A40,OUTIL!$E:$J,F$1,FALSE),IF($A$40="Demi produits",VLOOKUP($A40,OUTIL!$M:$R,F$1,FALSE),IF($A$40="Energie et lubrifiants",VLOOKUP($A40,OUTIL!$U:$Z,F$1,FALSE),IF($A$40="Or industriel",VLOOKUP($A40,OUTIL!$AC:$AH,F$1,FALSE),IF($A$40="Produits bruts d'origine animale et vegetale",VLOOKUP($A40,OUTIL!$AK:$AP,F$1,FALSE),IF($A$40="Produits bruts d'origine minerale",VLOOKUP($A40,OUTIL!$AS:$AX,F$1,FALSE),IF($A$40="Produits finis de consommation",VLOOKUP($A40,OUTIL!$BA:$BF,F$1,FALSE),IF($A$40="Produits finis d'equipement agricole",VLOOKUP($A40,OUTIL!$BI:$BN,F$1,FALSE),IF($A$40="Produits finis d'equipement industriel",VLOOKUP($A40,OUTIL!$BQ:$BV,F$1,FALSE),"Ahmadovitch")))))))))/1000,0)</f>
        <v>1436118</v>
      </c>
    </row>
    <row r="41" spans="1:6" ht="16.5" x14ac:dyDescent="0.3">
      <c r="A41">
        <v>1</v>
      </c>
      <c r="B41" s="5" t="str">
        <f>IF($A$40="Alimentation, boissons et tabacs",VLOOKUP(VLOOKUP($A41,OUTIL!$E:$J,B$1,FALSE),REF!$K:$L,2,FALSE),IF($A$40="Demi produits",VLOOKUP(VLOOKUP($A41,OUTIL!$M:$R,B$1,FALSE),REF!$N:$O,2,FALSE),IF($A$40="Energie et lubrifiants",VLOOKUP(VLOOKUP($A41,OUTIL!$U:$Z,B$1,FALSE),REF!$Z:$AA,2,FALSE),IF($A$40="Or industriel",VLOOKUP(VLOOKUP($A41,OUTIL!$AC:$AH,B$1,FALSE),REF!$AC:$AD,2,FALSE),IF($A$40="Produits bruts d'origine animale et vegetale",VLOOKUP(VLOOKUP($A41,OUTIL!$AK:$AP,B$1,FALSE),REF!$Q:$R,2,FALSE),IF($A$40="Produits bruts d'origine minerale",VLOOKUP(VLOOKUP($A41,OUTIL!$AS:$AX,B$1,FALSE),REF!$AF:$AG,2,FALSE),IF($A$40="Produits finis de consommation",VLOOKUP(VLOOKUP($A41,OUTIL!$BA:$BF,B$1,FALSE),REF!$T:$U,2,FALSE),IF($A$40="Produits finis d'equipement agricole",VLOOKUP(VLOOKUP($A41,OUTIL!$BI:$BN,B$1,FALSE),REF!$AI:$AJ,2,FALSE),IF($A$40="Produits finis d'equipement industriel",VLOOKUP(VLOOKUP($A41,OUTIL!$BQ:$BV,B$1,FALSE),REF!$W:$X,2,FALSE),"Ahmadovitch")))))))))</f>
        <v>Huiles de pétrole et lubrifiants</v>
      </c>
      <c r="C41" s="5">
        <f>ROUND(IF($A$40="Alimentation, boissons et tabacs",VLOOKUP($A41,OUTIL!$E:$J,C$1,FALSE),IF($A$40="Demi produits",VLOOKUP($A41,OUTIL!$M:$R,C$1,FALSE),IF($A$40="Energie et lubrifiants",VLOOKUP($A41,OUTIL!$U:$Z,C$1,FALSE),IF($A$40="Or industriel",VLOOKUP($A41,OUTIL!$AC:$AH,C$1,FALSE),IF($A$40="Produits bruts d'origine animale et vegetale",VLOOKUP($A41,OUTIL!$AK:$AP,C$1,FALSE),IF($A$40="Produits bruts d'origine minerale",VLOOKUP($A41,OUTIL!$AS:$AX,C$1,FALSE),IF($A$40="Produits finis de consommation",VLOOKUP($A41,OUTIL!$BA:$BF,C$1,FALSE),IF($A$40="Produits finis d'equipement agricole",VLOOKUP($A41,OUTIL!$BI:$BN,C$1,FALSE),IF($A$40="Produits finis d'equipement industriel",VLOOKUP($A41,OUTIL!$BQ:$BV,C$1,FALSE),"Ahmadovitch")))))))))/1000,0)</f>
        <v>130660</v>
      </c>
      <c r="D41" s="5">
        <f>ROUND(IF($A$40="Alimentation, boissons et tabacs",VLOOKUP($A41,OUTIL!$E:$J,D$1,FALSE),IF($A$40="Demi produits",VLOOKUP($A41,OUTIL!$M:$R,D$1,FALSE),IF($A$40="Energie et lubrifiants",VLOOKUP($A41,OUTIL!$U:$Z,D$1,FALSE),IF($A$40="Or industriel",VLOOKUP($A41,OUTIL!$AC:$AH,D$1,FALSE),IF($A$40="Produits bruts d'origine animale et vegetale",VLOOKUP($A41,OUTIL!$AK:$AP,D$1,FALSE),IF($A$40="Produits bruts d'origine minerale",VLOOKUP($A41,OUTIL!$AS:$AX,D$1,FALSE),IF($A$40="Produits finis de consommation",VLOOKUP($A41,OUTIL!$BA:$BF,D$1,FALSE),IF($A$40="Produits finis d'equipement agricole",VLOOKUP($A41,OUTIL!$BI:$BN,D$1,FALSE),IF($A$40="Produits finis d'equipement industriel",VLOOKUP($A41,OUTIL!$BQ:$BV,D$1,FALSE),"Ahmadovitch")))))))))/1000,0)</f>
        <v>1243546</v>
      </c>
      <c r="E41" s="5">
        <f>ROUND(IF($A$40="Alimentation, boissons et tabacs",VLOOKUP($A41,OUTIL!$E:$J,E$1,FALSE),IF($A$40="Demi produits",VLOOKUP($A41,OUTIL!$M:$R,E$1,FALSE),IF($A$40="Energie et lubrifiants",VLOOKUP($A41,OUTIL!$U:$Z,E$1,FALSE),IF($A$40="Or industriel",VLOOKUP($A41,OUTIL!$AC:$AH,E$1,FALSE),IF($A$40="Produits bruts d'origine animale et vegetale",VLOOKUP($A41,OUTIL!$AK:$AP,E$1,FALSE),IF($A$40="Produits bruts d'origine minerale",VLOOKUP($A41,OUTIL!$AS:$AX,E$1,FALSE),IF($A$40="Produits finis de consommation",VLOOKUP($A41,OUTIL!$BA:$BF,E$1,FALSE),IF($A$40="Produits finis d'equipement agricole",VLOOKUP($A41,OUTIL!$BI:$BN,E$1,FALSE),IF($A$40="Produits finis d'equipement industriel",VLOOKUP($A41,OUTIL!$BQ:$BV,E$1,FALSE),"Ahmadovitch")))))))))/1000,0)</f>
        <v>119038</v>
      </c>
      <c r="F41" s="5">
        <f>ROUND(IF($A$40="Alimentation, boissons et tabacs",VLOOKUP($A41,OUTIL!$E:$J,F$1,FALSE),IF($A$40="Demi produits",VLOOKUP($A41,OUTIL!$M:$R,F$1,FALSE),IF($A$40="Energie et lubrifiants",VLOOKUP($A41,OUTIL!$U:$Z,F$1,FALSE),IF($A$40="Or industriel",VLOOKUP($A41,OUTIL!$AC:$AH,F$1,FALSE),IF($A$40="Produits bruts d'origine animale et vegetale",VLOOKUP($A41,OUTIL!$AK:$AP,F$1,FALSE),IF($A$40="Produits bruts d'origine minerale",VLOOKUP($A41,OUTIL!$AS:$AX,F$1,FALSE),IF($A$40="Produits finis de consommation",VLOOKUP($A41,OUTIL!$BA:$BF,F$1,FALSE),IF($A$40="Produits finis d'equipement agricole",VLOOKUP($A41,OUTIL!$BI:$BN,F$1,FALSE),IF($A$40="Produits finis d'equipement industriel",VLOOKUP($A41,OUTIL!$BQ:$BV,F$1,FALSE),"Ahmadovitch")))))))))/1000,0)</f>
        <v>1183255</v>
      </c>
    </row>
    <row r="42" spans="1:6" ht="16.5" x14ac:dyDescent="0.3">
      <c r="A42">
        <v>2</v>
      </c>
      <c r="B42" s="5" t="str">
        <f>IF($A$40="Alimentation, boissons et tabacs",VLOOKUP(VLOOKUP($A42,OUTIL!$E:$J,B$1,FALSE),REF!$K:$L,2,FALSE),IF($A$40="Demi produits",VLOOKUP(VLOOKUP($A42,OUTIL!$M:$R,B$1,FALSE),REF!$N:$O,2,FALSE),IF($A$40="Energie et lubrifiants",VLOOKUP(VLOOKUP($A42,OUTIL!$U:$Z,B$1,FALSE),REF!$Z:$AA,2,FALSE),IF($A$40="Or industriel",VLOOKUP(VLOOKUP($A42,OUTIL!$AC:$AH,B$1,FALSE),REF!$AC:$AD,2,FALSE),IF($A$40="Produits bruts d'origine animale et vegetale",VLOOKUP(VLOOKUP($A42,OUTIL!$AK:$AP,B$1,FALSE),REF!$Q:$R,2,FALSE),IF($A$40="Produits bruts d'origine minerale",VLOOKUP(VLOOKUP($A42,OUTIL!$AS:$AX,B$1,FALSE),REF!$AF:$AG,2,FALSE),IF($A$40="Produits finis de consommation",VLOOKUP(VLOOKUP($A42,OUTIL!$BA:$BF,B$1,FALSE),REF!$T:$U,2,FALSE),IF($A$40="Produits finis d'equipement agricole",VLOOKUP(VLOOKUP($A42,OUTIL!$BI:$BN,B$1,FALSE),REF!$AI:$AJ,2,FALSE),IF($A$40="Produits finis d'equipement industriel",VLOOKUP(VLOOKUP($A42,OUTIL!$BQ:$BV,B$1,FALSE),REF!$W:$X,2,FALSE),"Ahmadovitch")))))))))</f>
        <v>Energie électrique</v>
      </c>
      <c r="C42" s="5">
        <f>ROUND(IF($A$40="Alimentation, boissons et tabacs",VLOOKUP($A42,OUTIL!$E:$J,C$1,FALSE),IF($A$40="Demi produits",VLOOKUP($A42,OUTIL!$M:$R,C$1,FALSE),IF($A$40="Energie et lubrifiants",VLOOKUP($A42,OUTIL!$U:$Z,C$1,FALSE),IF($A$40="Or industriel",VLOOKUP($A42,OUTIL!$AC:$AH,C$1,FALSE),IF($A$40="Produits bruts d'origine animale et vegetale",VLOOKUP($A42,OUTIL!$AK:$AP,C$1,FALSE),IF($A$40="Produits bruts d'origine minerale",VLOOKUP($A42,OUTIL!$AS:$AX,C$1,FALSE),IF($A$40="Produits finis de consommation",VLOOKUP($A42,OUTIL!$BA:$BF,C$1,FALSE),IF($A$40="Produits finis d'equipement agricole",VLOOKUP($A42,OUTIL!$BI:$BN,C$1,FALSE),IF($A$40="Produits finis d'equipement industriel",VLOOKUP($A42,OUTIL!$BQ:$BV,C$1,FALSE),"Ahmadovitch")))))))))/1000,0)</f>
        <v>0</v>
      </c>
      <c r="D42" s="5">
        <f>ROUND(IF($A$40="Alimentation, boissons et tabacs",VLOOKUP($A42,OUTIL!$E:$J,D$1,FALSE),IF($A$40="Demi produits",VLOOKUP($A42,OUTIL!$M:$R,D$1,FALSE),IF($A$40="Energie et lubrifiants",VLOOKUP($A42,OUTIL!$U:$Z,D$1,FALSE),IF($A$40="Or industriel",VLOOKUP($A42,OUTIL!$AC:$AH,D$1,FALSE),IF($A$40="Produits bruts d'origine animale et vegetale",VLOOKUP($A42,OUTIL!$AK:$AP,D$1,FALSE),IF($A$40="Produits bruts d'origine minerale",VLOOKUP($A42,OUTIL!$AS:$AX,D$1,FALSE),IF($A$40="Produits finis de consommation",VLOOKUP($A42,OUTIL!$BA:$BF,D$1,FALSE),IF($A$40="Produits finis d'equipement agricole",VLOOKUP($A42,OUTIL!$BI:$BN,D$1,FALSE),IF($A$40="Produits finis d'equipement industriel",VLOOKUP($A42,OUTIL!$BQ:$BV,D$1,FALSE),"Ahmadovitch")))))))))/1000,0)</f>
        <v>40138</v>
      </c>
      <c r="E42" s="5">
        <f>ROUND(IF($A$40="Alimentation, boissons et tabacs",VLOOKUP($A42,OUTIL!$E:$J,E$1,FALSE),IF($A$40="Demi produits",VLOOKUP($A42,OUTIL!$M:$R,E$1,FALSE),IF($A$40="Energie et lubrifiants",VLOOKUP($A42,OUTIL!$U:$Z,E$1,FALSE),IF($A$40="Or industriel",VLOOKUP($A42,OUTIL!$AC:$AH,E$1,FALSE),IF($A$40="Produits bruts d'origine animale et vegetale",VLOOKUP($A42,OUTIL!$AK:$AP,E$1,FALSE),IF($A$40="Produits bruts d'origine minerale",VLOOKUP($A42,OUTIL!$AS:$AX,E$1,FALSE),IF($A$40="Produits finis de consommation",VLOOKUP($A42,OUTIL!$BA:$BF,E$1,FALSE),IF($A$40="Produits finis d'equipement agricole",VLOOKUP($A42,OUTIL!$BI:$BN,E$1,FALSE),IF($A$40="Produits finis d'equipement industriel",VLOOKUP($A42,OUTIL!$BQ:$BV,E$1,FALSE),"Ahmadovitch")))))))))/1000,0)</f>
        <v>0</v>
      </c>
      <c r="F42" s="5">
        <f>ROUND(IF($A$40="Alimentation, boissons et tabacs",VLOOKUP($A42,OUTIL!$E:$J,F$1,FALSE),IF($A$40="Demi produits",VLOOKUP($A42,OUTIL!$M:$R,F$1,FALSE),IF($A$40="Energie et lubrifiants",VLOOKUP($A42,OUTIL!$U:$Z,F$1,FALSE),IF($A$40="Or industriel",VLOOKUP($A42,OUTIL!$AC:$AH,F$1,FALSE),IF($A$40="Produits bruts d'origine animale et vegetale",VLOOKUP($A42,OUTIL!$AK:$AP,F$1,FALSE),IF($A$40="Produits bruts d'origine minerale",VLOOKUP($A42,OUTIL!$AS:$AX,F$1,FALSE),IF($A$40="Produits finis de consommation",VLOOKUP($A42,OUTIL!$BA:$BF,F$1,FALSE),IF($A$40="Produits finis d'equipement agricole",VLOOKUP($A42,OUTIL!$BI:$BN,F$1,FALSE),IF($A$40="Produits finis d'equipement industriel",VLOOKUP($A42,OUTIL!$BQ:$BV,F$1,FALSE),"Ahmadovitch")))))))))/1000,0)</f>
        <v>156119</v>
      </c>
    </row>
    <row r="43" spans="1:6" ht="16.5" x14ac:dyDescent="0.3">
      <c r="B43" s="5" t="s">
        <v>34</v>
      </c>
      <c r="C43" s="6">
        <f>C40-SUM(C41:C42)</f>
        <v>4625</v>
      </c>
      <c r="D43" s="6">
        <f>D40-SUM(D41:D42)</f>
        <v>19457</v>
      </c>
      <c r="E43" s="6">
        <f>E40-SUM(E41:E42)</f>
        <v>28573</v>
      </c>
      <c r="F43" s="6">
        <f>F40-SUM(F41:F42)</f>
        <v>96744</v>
      </c>
    </row>
    <row r="44" spans="1:6" x14ac:dyDescent="0.25">
      <c r="A44" t="s">
        <v>219</v>
      </c>
      <c r="B44" s="2" t="str">
        <f>IF($A$44="Alimentation, boissons et tabacs",VLOOKUP(VLOOKUP($A44,OUTIL!$E:$J,B$1,FALSE),REF!$K:$L,2,FALSE),IF($A$44="Demi produits",VLOOKUP(VLOOKUP($A44,OUTIL!$M:$R,B$1,FALSE),REF!$N:$O,2,FALSE),IF($A$44="Energie  et  lubrifiants",VLOOKUP(VLOOKUP($A44,OUTIL!$U:$Z,B$1,FALSE),REF!$Z:$AA,2,FALSE),IF($A$44="Or industriel",VLOOKUP(VLOOKUP($A44,OUTIL!$AC:$AH,B$1,FALSE),REF!$AC:$AD,2,FALSE),IF($A$44="Produits bruts d'origine animale et vegetale",VLOOKUP(VLOOKUP($A44,OUTIL!$AK:$AP,B$1,FALSE),REF!$Q:$R,2,FALSE),IF($A$44="Produits bruts d'origine minerale",VLOOKUP(VLOOKUP($A44,OUTIL!$AS:$AX,B$1,FALSE),REF!$AF:$AG,2,FALSE),IF($A$44="Produits finis de consommation",VLOOKUP(VLOOKUP($A44,OUTIL!$BA:$BF,B$1,FALSE),REF!$T:$U,2,FALSE),IF($A$44="Produits finis d'equipement agricole",VLOOKUP(VLOOKUP($A44,OUTIL!$BI:$BN,B$1,FALSE),REF!$AI:$AJ,2,FALSE),IF($A$44="Produits finis d'equipement industriel",VLOOKUP(VLOOKUP($A44,OUTIL!$BQ:$BV,B$1,FALSE),REF!$W:$X,2,FALSE),"Ahmadovitch")))))))))</f>
        <v>PRODUITS BRUTS D'ORIGINE ANIMALE ET VEGETALE</v>
      </c>
      <c r="C44" s="2">
        <f>ROUND(IF($A$44="Alimentation, boissons et tabacs",VLOOKUP($A44,OUTIL!$E:$J,C$1,FALSE),IF($A$44="Demi produits",VLOOKUP($A44,OUTIL!$M:$R,C$1,FALSE),IF($A$44="Energie  et  lubrifiants",VLOOKUP($A44,OUTIL!$U:$Z,C$1,FALSE),IF($A$44="Or industriel",VLOOKUP($A44,OUTIL!$AC:$AH,C$1,FALSE),IF($A$44="Produits bruts d'origine animale et vegetale",VLOOKUP($A44,OUTIL!$AK:$AP,C$1,FALSE),IF($A$44="Produits bruts d'origine minerale",VLOOKUP($A44,OUTIL!$AS:$AX,C$1,FALSE),IF($A$44="Produits finis de consommation",VLOOKUP($A44,OUTIL!$BA:$BF,C$1,FALSE),IF($A$44="Produits finis d'equipement agricole",VLOOKUP($A44,OUTIL!$BI:$BN,C$1,FALSE),IF($A$44="Produits finis d'equipement industriel",VLOOKUP($A44,OUTIL!$BQ:$BV,C$1,FALSE),"Ahmadovitch")))))))))/1000,0)</f>
        <v>62863</v>
      </c>
      <c r="D44" s="2">
        <f>ROUND(IF($A$44="Alimentation, boissons et tabacs",VLOOKUP($A44,OUTIL!$E:$J,D$1,FALSE),IF($A$44="Demi produits",VLOOKUP($A44,OUTIL!$M:$R,D$1,FALSE),IF($A$44="Energie  et  lubrifiants",VLOOKUP($A44,OUTIL!$U:$Z,D$1,FALSE),IF($A$44="Or industriel",VLOOKUP($A44,OUTIL!$AC:$AH,D$1,FALSE),IF($A$44="Produits bruts d'origine animale et vegetale",VLOOKUP($A44,OUTIL!$AK:$AP,D$1,FALSE),IF($A$44="Produits bruts d'origine minerale",VLOOKUP($A44,OUTIL!$AS:$AX,D$1,FALSE),IF($A$44="Produits finis de consommation",VLOOKUP($A44,OUTIL!$BA:$BF,D$1,FALSE),IF($A$44="Produits finis d'equipement agricole",VLOOKUP($A44,OUTIL!$BI:$BN,D$1,FALSE),IF($A$44="Produits finis d'equipement industriel",VLOOKUP($A44,OUTIL!$BQ:$BV,D$1,FALSE),"Ahmadovitch")))))))))/1000,0)</f>
        <v>1745439</v>
      </c>
      <c r="E44" s="2">
        <f>ROUND(IF($A$44="Alimentation, boissons et tabacs",VLOOKUP($A44,OUTIL!$E:$J,E$1,FALSE),IF($A$44="Demi produits",VLOOKUP($A44,OUTIL!$M:$R,E$1,FALSE),IF($A$44="Energie  et  lubrifiants",VLOOKUP($A44,OUTIL!$U:$Z,E$1,FALSE),IF($A$44="Or industriel",VLOOKUP($A44,OUTIL!$AC:$AH,E$1,FALSE),IF($A$44="Produits bruts d'origine animale et vegetale",VLOOKUP($A44,OUTIL!$AK:$AP,E$1,FALSE),IF($A$44="Produits bruts d'origine minerale",VLOOKUP($A44,OUTIL!$AS:$AX,E$1,FALSE),IF($A$44="Produits finis de consommation",VLOOKUP($A44,OUTIL!$BA:$BF,E$1,FALSE),IF($A$44="Produits finis d'equipement agricole",VLOOKUP($A44,OUTIL!$BI:$BN,E$1,FALSE),IF($A$44="Produits finis d'equipement industriel",VLOOKUP($A44,OUTIL!$BQ:$BV,E$1,FALSE),"Ahmadovitch")))))))))/1000,0)</f>
        <v>58572</v>
      </c>
      <c r="F44" s="2">
        <f>ROUND(IF($A$44="Alimentation, boissons et tabacs",VLOOKUP($A44,OUTIL!$E:$J,F$1,FALSE),IF($A$44="Demi produits",VLOOKUP($A44,OUTIL!$M:$R,F$1,FALSE),IF($A$44="Energie  et  lubrifiants",VLOOKUP($A44,OUTIL!$U:$Z,F$1,FALSE),IF($A$44="Or industriel",VLOOKUP($A44,OUTIL!$AC:$AH,F$1,FALSE),IF($A$44="Produits bruts d'origine animale et vegetale",VLOOKUP($A44,OUTIL!$AK:$AP,F$1,FALSE),IF($A$44="Produits bruts d'origine minerale",VLOOKUP($A44,OUTIL!$AS:$AX,F$1,FALSE),IF($A$44="Produits finis de consommation",VLOOKUP($A44,OUTIL!$BA:$BF,F$1,FALSE),IF($A$44="Produits finis d'equipement agricole",VLOOKUP($A44,OUTIL!$BI:$BN,F$1,FALSE),IF($A$44="Produits finis d'equipement industriel",VLOOKUP($A44,OUTIL!$BQ:$BV,F$1,FALSE),"Ahmadovitch")))))))))/1000,0)</f>
        <v>1440158</v>
      </c>
    </row>
    <row r="45" spans="1:6" ht="16.5" x14ac:dyDescent="0.3">
      <c r="A45">
        <v>1</v>
      </c>
      <c r="B45" s="5" t="str">
        <f>IF($A$44="Alimentation, boissons et tabacs",VLOOKUP(VLOOKUP($A45,OUTIL!$E:$J,B$1,FALSE),REF!$K:$L,2,FALSE),IF($A$44="Demi produits",VLOOKUP(VLOOKUP($A45,OUTIL!$M:$R,B$1,FALSE),REF!$N:$O,2,FALSE),IF($A$44="Energie  et  lubrifiants",VLOOKUP(VLOOKUP($A45,OUTIL!$U:$Z,B$1,FALSE),REF!$Z:$AA,2,FALSE),IF($A$44="Or industriel",VLOOKUP(VLOOKUP($A45,OUTIL!$AC:$AH,B$1,FALSE),REF!$AC:$AD,2,FALSE),IF($A$44="Produits bruts d'origine animale et vegetale",VLOOKUP(VLOOKUP($A45,OUTIL!$AK:$AP,B$1,FALSE),REF!$Q:$R,2,FALSE),IF($A$44="Produits bruts d'origine minerale",VLOOKUP(VLOOKUP($A45,OUTIL!$AS:$AX,B$1,FALSE),REF!$AF:$AG,2,FALSE),IF($A$44="Produits finis de consommation",VLOOKUP(VLOOKUP($A45,OUTIL!$BA:$BF,B$1,FALSE),REF!$T:$U,2,FALSE),IF($A$44="Produits finis d'equipement agricole",VLOOKUP(VLOOKUP($A45,OUTIL!$BI:$BN,B$1,FALSE),REF!$AI:$AJ,2,FALSE),IF($A$44="Produits finis d'equipement industriel",VLOOKUP(VLOOKUP($A45,OUTIL!$BQ:$BV,B$1,FALSE),REF!$W:$X,2,FALSE),"Ahmadovitch")))))))))</f>
        <v>Huile d'olive brute ou raffinée</v>
      </c>
      <c r="C45" s="5">
        <f>ROUND(IF($A$44="Alimentation, boissons et tabacs",VLOOKUP($A45,OUTIL!$E:$J,C$1,FALSE),IF($A$44="Demi produits",VLOOKUP($A45,OUTIL!$M:$R,C$1,FALSE),IF($A$44="Energie  et  lubrifiants",VLOOKUP($A45,OUTIL!$U:$Z,C$1,FALSE),IF($A$44="Or industriel",VLOOKUP($A45,OUTIL!$AC:$AH,C$1,FALSE),IF($A$44="Produits bruts d'origine animale et vegetale",VLOOKUP($A45,OUTIL!$AK:$AP,C$1,FALSE),IF($A$44="Produits bruts d'origine minerale",VLOOKUP($A45,OUTIL!$AS:$AX,C$1,FALSE),IF($A$44="Produits finis de consommation",VLOOKUP($A45,OUTIL!$BA:$BF,C$1,FALSE),IF($A$44="Produits finis d'equipement agricole",VLOOKUP($A45,OUTIL!$BI:$BN,C$1,FALSE),IF($A$44="Produits finis d'equipement industriel",VLOOKUP($A45,OUTIL!$BQ:$BV,C$1,FALSE),"Ahmadovitch")))))))))/1000,0)</f>
        <v>17169</v>
      </c>
      <c r="D45" s="5">
        <f>ROUND(IF($A$44="Alimentation, boissons et tabacs",VLOOKUP($A45,OUTIL!$E:$J,D$1,FALSE),IF($A$44="Demi produits",VLOOKUP($A45,OUTIL!$M:$R,D$1,FALSE),IF($A$44="Energie  et  lubrifiants",VLOOKUP($A45,OUTIL!$U:$Z,D$1,FALSE),IF($A$44="Or industriel",VLOOKUP($A45,OUTIL!$AC:$AH,D$1,FALSE),IF($A$44="Produits bruts d'origine animale et vegetale",VLOOKUP($A45,OUTIL!$AK:$AP,D$1,FALSE),IF($A$44="Produits bruts d'origine minerale",VLOOKUP($A45,OUTIL!$AS:$AX,D$1,FALSE),IF($A$44="Produits finis de consommation",VLOOKUP($A45,OUTIL!$BA:$BF,D$1,FALSE),IF($A$44="Produits finis d'equipement agricole",VLOOKUP($A45,OUTIL!$BI:$BN,D$1,FALSE),IF($A$44="Produits finis d'equipement industriel",VLOOKUP($A45,OUTIL!$BQ:$BV,D$1,FALSE),"Ahmadovitch")))))))))/1000,0)</f>
        <v>580031</v>
      </c>
      <c r="E45" s="5">
        <f>ROUND(IF($A$44="Alimentation, boissons et tabacs",VLOOKUP($A45,OUTIL!$E:$J,E$1,FALSE),IF($A$44="Demi produits",VLOOKUP($A45,OUTIL!$M:$R,E$1,FALSE),IF($A$44="Energie  et  lubrifiants",VLOOKUP($A45,OUTIL!$U:$Z,E$1,FALSE),IF($A$44="Or industriel",VLOOKUP($A45,OUTIL!$AC:$AH,E$1,FALSE),IF($A$44="Produits bruts d'origine animale et vegetale",VLOOKUP($A45,OUTIL!$AK:$AP,E$1,FALSE),IF($A$44="Produits bruts d'origine minerale",VLOOKUP($A45,OUTIL!$AS:$AX,E$1,FALSE),IF($A$44="Produits finis de consommation",VLOOKUP($A45,OUTIL!$BA:$BF,E$1,FALSE),IF($A$44="Produits finis d'equipement agricole",VLOOKUP($A45,OUTIL!$BI:$BN,E$1,FALSE),IF($A$44="Produits finis d'equipement industriel",VLOOKUP($A45,OUTIL!$BQ:$BV,E$1,FALSE),"Ahmadovitch")))))))))/1000,0)</f>
        <v>2395</v>
      </c>
      <c r="F45" s="5">
        <f>ROUND(IF($A$44="Alimentation, boissons et tabacs",VLOOKUP($A45,OUTIL!$E:$J,F$1,FALSE),IF($A$44="Demi produits",VLOOKUP($A45,OUTIL!$M:$R,F$1,FALSE),IF($A$44="Energie  et  lubrifiants",VLOOKUP($A45,OUTIL!$U:$Z,F$1,FALSE),IF($A$44="Or industriel",VLOOKUP($A45,OUTIL!$AC:$AH,F$1,FALSE),IF($A$44="Produits bruts d'origine animale et vegetale",VLOOKUP($A45,OUTIL!$AK:$AP,F$1,FALSE),IF($A$44="Produits bruts d'origine minerale",VLOOKUP($A45,OUTIL!$AS:$AX,F$1,FALSE),IF($A$44="Produits finis de consommation",VLOOKUP($A45,OUTIL!$BA:$BF,F$1,FALSE),IF($A$44="Produits finis d'equipement agricole",VLOOKUP($A45,OUTIL!$BI:$BN,F$1,FALSE),IF($A$44="Produits finis d'equipement industriel",VLOOKUP($A45,OUTIL!$BQ:$BV,F$1,FALSE),"Ahmadovitch")))))))))/1000,0)</f>
        <v>107723</v>
      </c>
    </row>
    <row r="46" spans="1:6" ht="16.5" x14ac:dyDescent="0.3">
      <c r="A46">
        <v>2</v>
      </c>
      <c r="B46" s="5" t="str">
        <f>IF($A$44="Alimentation, boissons et tabacs",VLOOKUP(VLOOKUP($A46,OUTIL!$E:$J,B$1,FALSE),REF!$K:$L,2,FALSE),IF($A$44="Demi produits",VLOOKUP(VLOOKUP($A46,OUTIL!$M:$R,B$1,FALSE),REF!$N:$O,2,FALSE),IF($A$44="Energie  et  lubrifiants",VLOOKUP(VLOOKUP($A46,OUTIL!$U:$Z,B$1,FALSE),REF!$Z:$AA,2,FALSE),IF($A$44="Or industriel",VLOOKUP(VLOOKUP($A46,OUTIL!$AC:$AH,B$1,FALSE),REF!$AC:$AD,2,FALSE),IF($A$44="Produits bruts d'origine animale et vegetale",VLOOKUP(VLOOKUP($A46,OUTIL!$AK:$AP,B$1,FALSE),REF!$Q:$R,2,FALSE),IF($A$44="Produits bruts d'origine minerale",VLOOKUP(VLOOKUP($A46,OUTIL!$AS:$AX,B$1,FALSE),REF!$AF:$AG,2,FALSE),IF($A$44="Produits finis de consommation",VLOOKUP(VLOOKUP($A46,OUTIL!$BA:$BF,B$1,FALSE),REF!$T:$U,2,FALSE),IF($A$44="Produits finis d'equipement agricole",VLOOKUP(VLOOKUP($A46,OUTIL!$BI:$BN,B$1,FALSE),REF!$AI:$AJ,2,FALSE),IF($A$44="Produits finis d'equipement industriel",VLOOKUP(VLOOKUP($A46,OUTIL!$BQ:$BV,B$1,FALSE),REF!$W:$X,2,FALSE),"Ahmadovitch")))))))))</f>
        <v>Plantes et parties de plantes</v>
      </c>
      <c r="C46" s="5">
        <f>ROUND(IF($A$44="Alimentation, boissons et tabacs",VLOOKUP($A46,OUTIL!$E:$J,C$1,FALSE),IF($A$44="Demi produits",VLOOKUP($A46,OUTIL!$M:$R,C$1,FALSE),IF($A$44="Energie  et  lubrifiants",VLOOKUP($A46,OUTIL!$U:$Z,C$1,FALSE),IF($A$44="Or industriel",VLOOKUP($A46,OUTIL!$AC:$AH,C$1,FALSE),IF($A$44="Produits bruts d'origine animale et vegetale",VLOOKUP($A46,OUTIL!$AK:$AP,C$1,FALSE),IF($A$44="Produits bruts d'origine minerale",VLOOKUP($A46,OUTIL!$AS:$AX,C$1,FALSE),IF($A$44="Produits finis de consommation",VLOOKUP($A46,OUTIL!$BA:$BF,C$1,FALSE),IF($A$44="Produits finis d'equipement agricole",VLOOKUP($A46,OUTIL!$BI:$BN,C$1,FALSE),IF($A$44="Produits finis d'equipement industriel",VLOOKUP($A46,OUTIL!$BQ:$BV,C$1,FALSE),"Ahmadovitch")))))))))/1000,0)</f>
        <v>9308</v>
      </c>
      <c r="D46" s="5">
        <f>ROUND(IF($A$44="Alimentation, boissons et tabacs",VLOOKUP($A46,OUTIL!$E:$J,D$1,FALSE),IF($A$44="Demi produits",VLOOKUP($A46,OUTIL!$M:$R,D$1,FALSE),IF($A$44="Energie  et  lubrifiants",VLOOKUP($A46,OUTIL!$U:$Z,D$1,FALSE),IF($A$44="Or industriel",VLOOKUP($A46,OUTIL!$AC:$AH,D$1,FALSE),IF($A$44="Produits bruts d'origine animale et vegetale",VLOOKUP($A46,OUTIL!$AK:$AP,D$1,FALSE),IF($A$44="Produits bruts d'origine minerale",VLOOKUP($A46,OUTIL!$AS:$AX,D$1,FALSE),IF($A$44="Produits finis de consommation",VLOOKUP($A46,OUTIL!$BA:$BF,D$1,FALSE),IF($A$44="Produits finis d'equipement agricole",VLOOKUP($A46,OUTIL!$BI:$BN,D$1,FALSE),IF($A$44="Produits finis d'equipement industriel",VLOOKUP($A46,OUTIL!$BQ:$BV,D$1,FALSE),"Ahmadovitch")))))))))/1000,0)</f>
        <v>233904</v>
      </c>
      <c r="E46" s="5">
        <f>ROUND(IF($A$44="Alimentation, boissons et tabacs",VLOOKUP($A46,OUTIL!$E:$J,E$1,FALSE),IF($A$44="Demi produits",VLOOKUP($A46,OUTIL!$M:$R,E$1,FALSE),IF($A$44="Energie  et  lubrifiants",VLOOKUP($A46,OUTIL!$U:$Z,E$1,FALSE),IF($A$44="Or industriel",VLOOKUP($A46,OUTIL!$AC:$AH,E$1,FALSE),IF($A$44="Produits bruts d'origine animale et vegetale",VLOOKUP($A46,OUTIL!$AK:$AP,E$1,FALSE),IF($A$44="Produits bruts d'origine minerale",VLOOKUP($A46,OUTIL!$AS:$AX,E$1,FALSE),IF($A$44="Produits finis de consommation",VLOOKUP($A46,OUTIL!$BA:$BF,E$1,FALSE),IF($A$44="Produits finis d'equipement agricole",VLOOKUP($A46,OUTIL!$BI:$BN,E$1,FALSE),IF($A$44="Produits finis d'equipement industriel",VLOOKUP($A46,OUTIL!$BQ:$BV,E$1,FALSE),"Ahmadovitch")))))))))/1000,0)</f>
        <v>10451</v>
      </c>
      <c r="F46" s="5">
        <f>ROUND(IF($A$44="Alimentation, boissons et tabacs",VLOOKUP($A46,OUTIL!$E:$J,F$1,FALSE),IF($A$44="Demi produits",VLOOKUP($A46,OUTIL!$M:$R,F$1,FALSE),IF($A$44="Energie  et  lubrifiants",VLOOKUP($A46,OUTIL!$U:$Z,F$1,FALSE),IF($A$44="Or industriel",VLOOKUP($A46,OUTIL!$AC:$AH,F$1,FALSE),IF($A$44="Produits bruts d'origine animale et vegetale",VLOOKUP($A46,OUTIL!$AK:$AP,F$1,FALSE),IF($A$44="Produits bruts d'origine minerale",VLOOKUP($A46,OUTIL!$AS:$AX,F$1,FALSE),IF($A$44="Produits finis de consommation",VLOOKUP($A46,OUTIL!$BA:$BF,F$1,FALSE),IF($A$44="Produits finis d'equipement agricole",VLOOKUP($A46,OUTIL!$BI:$BN,F$1,FALSE),IF($A$44="Produits finis d'equipement industriel",VLOOKUP($A46,OUTIL!$BQ:$BV,F$1,FALSE),"Ahmadovitch")))))))))/1000,0)</f>
        <v>238572</v>
      </c>
    </row>
    <row r="47" spans="1:6" ht="16.5" x14ac:dyDescent="0.3">
      <c r="A47">
        <v>3</v>
      </c>
      <c r="B47" s="5" t="str">
        <f>IF($A$44="Alimentation, boissons et tabacs",VLOOKUP(VLOOKUP($A47,OUTIL!$E:$J,B$1,FALSE),REF!$K:$L,2,FALSE),IF($A$44="Demi produits",VLOOKUP(VLOOKUP($A47,OUTIL!$M:$R,B$1,FALSE),REF!$N:$O,2,FALSE),IF($A$44="Energie  et  lubrifiants",VLOOKUP(VLOOKUP($A47,OUTIL!$U:$Z,B$1,FALSE),REF!$Z:$AA,2,FALSE),IF($A$44="Or industriel",VLOOKUP(VLOOKUP($A47,OUTIL!$AC:$AH,B$1,FALSE),REF!$AC:$AD,2,FALSE),IF($A$44="Produits bruts d'origine animale et vegetale",VLOOKUP(VLOOKUP($A47,OUTIL!$AK:$AP,B$1,FALSE),REF!$Q:$R,2,FALSE),IF($A$44="Produits bruts d'origine minerale",VLOOKUP(VLOOKUP($A47,OUTIL!$AS:$AX,B$1,FALSE),REF!$AF:$AG,2,FALSE),IF($A$44="Produits finis de consommation",VLOOKUP(VLOOKUP($A47,OUTIL!$BA:$BF,B$1,FALSE),REF!$T:$U,2,FALSE),IF($A$44="Produits finis d'equipement agricole",VLOOKUP(VLOOKUP($A47,OUTIL!$BI:$BN,B$1,FALSE),REF!$AI:$AJ,2,FALSE),IF($A$44="Produits finis d'equipement industriel",VLOOKUP(VLOOKUP($A47,OUTIL!$BQ:$BV,B$1,FALSE),REF!$W:$X,2,FALSE),"Ahmadovitch")))))))))</f>
        <v>Sous-produits animaux non comestibles</v>
      </c>
      <c r="C47" s="5">
        <f>ROUND(IF($A$44="Alimentation, boissons et tabacs",VLOOKUP($A47,OUTIL!$E:$J,C$1,FALSE),IF($A$44="Demi produits",VLOOKUP($A47,OUTIL!$M:$R,C$1,FALSE),IF($A$44="Energie  et  lubrifiants",VLOOKUP($A47,OUTIL!$U:$Z,C$1,FALSE),IF($A$44="Or industriel",VLOOKUP($A47,OUTIL!$AC:$AH,C$1,FALSE),IF($A$44="Produits bruts d'origine animale et vegetale",VLOOKUP($A47,OUTIL!$AK:$AP,C$1,FALSE),IF($A$44="Produits bruts d'origine minerale",VLOOKUP($A47,OUTIL!$AS:$AX,C$1,FALSE),IF($A$44="Produits finis de consommation",VLOOKUP($A47,OUTIL!$BA:$BF,C$1,FALSE),IF($A$44="Produits finis d'equipement agricole",VLOOKUP($A47,OUTIL!$BI:$BN,C$1,FALSE),IF($A$44="Produits finis d'equipement industriel",VLOOKUP($A47,OUTIL!$BQ:$BV,C$1,FALSE),"Ahmadovitch")))))))))/1000,0)</f>
        <v>2778</v>
      </c>
      <c r="D47" s="5">
        <f>ROUND(IF($A$44="Alimentation, boissons et tabacs",VLOOKUP($A47,OUTIL!$E:$J,D$1,FALSE),IF($A$44="Demi produits",VLOOKUP($A47,OUTIL!$M:$R,D$1,FALSE),IF($A$44="Energie  et  lubrifiants",VLOOKUP($A47,OUTIL!$U:$Z,D$1,FALSE),IF($A$44="Or industriel",VLOOKUP($A47,OUTIL!$AC:$AH,D$1,FALSE),IF($A$44="Produits bruts d'origine animale et vegetale",VLOOKUP($A47,OUTIL!$AK:$AP,D$1,FALSE),IF($A$44="Produits bruts d'origine minerale",VLOOKUP($A47,OUTIL!$AS:$AX,D$1,FALSE),IF($A$44="Produits finis de consommation",VLOOKUP($A47,OUTIL!$BA:$BF,D$1,FALSE),IF($A$44="Produits finis d'equipement agricole",VLOOKUP($A47,OUTIL!$BI:$BN,D$1,FALSE),IF($A$44="Produits finis d'equipement industriel",VLOOKUP($A47,OUTIL!$BQ:$BV,D$1,FALSE),"Ahmadovitch")))))))))/1000,0)</f>
        <v>208987</v>
      </c>
      <c r="E47" s="5">
        <f>ROUND(IF($A$44="Alimentation, boissons et tabacs",VLOOKUP($A47,OUTIL!$E:$J,E$1,FALSE),IF($A$44="Demi produits",VLOOKUP($A47,OUTIL!$M:$R,E$1,FALSE),IF($A$44="Energie  et  lubrifiants",VLOOKUP($A47,OUTIL!$U:$Z,E$1,FALSE),IF($A$44="Or industriel",VLOOKUP($A47,OUTIL!$AC:$AH,E$1,FALSE),IF($A$44="Produits bruts d'origine animale et vegetale",VLOOKUP($A47,OUTIL!$AK:$AP,E$1,FALSE),IF($A$44="Produits bruts d'origine minerale",VLOOKUP($A47,OUTIL!$AS:$AX,E$1,FALSE),IF($A$44="Produits finis de consommation",VLOOKUP($A47,OUTIL!$BA:$BF,E$1,FALSE),IF($A$44="Produits finis d'equipement agricole",VLOOKUP($A47,OUTIL!$BI:$BN,E$1,FALSE),IF($A$44="Produits finis d'equipement industriel",VLOOKUP($A47,OUTIL!$BQ:$BV,E$1,FALSE),"Ahmadovitch")))))))))/1000,0)</f>
        <v>3477</v>
      </c>
      <c r="F47" s="5">
        <f>ROUND(IF($A$44="Alimentation, boissons et tabacs",VLOOKUP($A47,OUTIL!$E:$J,F$1,FALSE),IF($A$44="Demi produits",VLOOKUP($A47,OUTIL!$M:$R,F$1,FALSE),IF($A$44="Energie  et  lubrifiants",VLOOKUP($A47,OUTIL!$U:$Z,F$1,FALSE),IF($A$44="Or industriel",VLOOKUP($A47,OUTIL!$AC:$AH,F$1,FALSE),IF($A$44="Produits bruts d'origine animale et vegetale",VLOOKUP($A47,OUTIL!$AK:$AP,F$1,FALSE),IF($A$44="Produits bruts d'origine minerale",VLOOKUP($A47,OUTIL!$AS:$AX,F$1,FALSE),IF($A$44="Produits finis de consommation",VLOOKUP($A47,OUTIL!$BA:$BF,F$1,FALSE),IF($A$44="Produits finis d'equipement agricole",VLOOKUP($A47,OUTIL!$BI:$BN,F$1,FALSE),IF($A$44="Produits finis d'equipement industriel",VLOOKUP($A47,OUTIL!$BQ:$BV,F$1,FALSE),"Ahmadovitch")))))))))/1000,0)</f>
        <v>258071</v>
      </c>
    </row>
    <row r="48" spans="1:6" ht="16.5" x14ac:dyDescent="0.3">
      <c r="A48">
        <v>4</v>
      </c>
      <c r="B48" s="5" t="str">
        <f>IF($A$44="Alimentation, boissons et tabacs",VLOOKUP(VLOOKUP($A48,OUTIL!$E:$J,B$1,FALSE),REF!$K:$L,2,FALSE),IF($A$44="Demi produits",VLOOKUP(VLOOKUP($A48,OUTIL!$M:$R,B$1,FALSE),REF!$N:$O,2,FALSE),IF($A$44="Energie  et  lubrifiants",VLOOKUP(VLOOKUP($A48,OUTIL!$U:$Z,B$1,FALSE),REF!$Z:$AA,2,FALSE),IF($A$44="Or industriel",VLOOKUP(VLOOKUP($A48,OUTIL!$AC:$AH,B$1,FALSE),REF!$AC:$AD,2,FALSE),IF($A$44="Produits bruts d'origine animale et vegetale",VLOOKUP(VLOOKUP($A48,OUTIL!$AK:$AP,B$1,FALSE),REF!$Q:$R,2,FALSE),IF($A$44="Produits bruts d'origine minerale",VLOOKUP(VLOOKUP($A48,OUTIL!$AS:$AX,B$1,FALSE),REF!$AF:$AG,2,FALSE),IF($A$44="Produits finis de consommation",VLOOKUP(VLOOKUP($A48,OUTIL!$BA:$BF,B$1,FALSE),REF!$T:$U,2,FALSE),IF($A$44="Produits finis d'equipement agricole",VLOOKUP(VLOOKUP($A48,OUTIL!$BI:$BN,B$1,FALSE),REF!$AI:$AJ,2,FALSE),IF($A$44="Produits finis d'equipement industriel",VLOOKUP(VLOOKUP($A48,OUTIL!$BQ:$BV,B$1,FALSE),REF!$W:$X,2,FALSE),"Ahmadovitch")))))))))</f>
        <v>Graisses et huiles de poissons</v>
      </c>
      <c r="C48" s="5">
        <f>ROUND(IF($A$44="Alimentation, boissons et tabacs",VLOOKUP($A48,OUTIL!$E:$J,C$1,FALSE),IF($A$44="Demi produits",VLOOKUP($A48,OUTIL!$M:$R,C$1,FALSE),IF($A$44="Energie  et  lubrifiants",VLOOKUP($A48,OUTIL!$U:$Z,C$1,FALSE),IF($A$44="Or industriel",VLOOKUP($A48,OUTIL!$AC:$AH,C$1,FALSE),IF($A$44="Produits bruts d'origine animale et vegetale",VLOOKUP($A48,OUTIL!$AK:$AP,C$1,FALSE),IF($A$44="Produits bruts d'origine minerale",VLOOKUP($A48,OUTIL!$AS:$AX,C$1,FALSE),IF($A$44="Produits finis de consommation",VLOOKUP($A48,OUTIL!$BA:$BF,C$1,FALSE),IF($A$44="Produits finis d'equipement agricole",VLOOKUP($A48,OUTIL!$BI:$BN,C$1,FALSE),IF($A$44="Produits finis d'equipement industriel",VLOOKUP($A48,OUTIL!$BQ:$BV,C$1,FALSE),"Ahmadovitch")))))))))/1000,0)</f>
        <v>4634</v>
      </c>
      <c r="D48" s="5">
        <f>ROUND(IF($A$44="Alimentation, boissons et tabacs",VLOOKUP($A48,OUTIL!$E:$J,D$1,FALSE),IF($A$44="Demi produits",VLOOKUP($A48,OUTIL!$M:$R,D$1,FALSE),IF($A$44="Energie  et  lubrifiants",VLOOKUP($A48,OUTIL!$U:$Z,D$1,FALSE),IF($A$44="Or industriel",VLOOKUP($A48,OUTIL!$AC:$AH,D$1,FALSE),IF($A$44="Produits bruts d'origine animale et vegetale",VLOOKUP($A48,OUTIL!$AK:$AP,D$1,FALSE),IF($A$44="Produits bruts d'origine minerale",VLOOKUP($A48,OUTIL!$AS:$AX,D$1,FALSE),IF($A$44="Produits finis de consommation",VLOOKUP($A48,OUTIL!$BA:$BF,D$1,FALSE),IF($A$44="Produits finis d'equipement agricole",VLOOKUP($A48,OUTIL!$BI:$BN,D$1,FALSE),IF($A$44="Produits finis d'equipement industriel",VLOOKUP($A48,OUTIL!$BQ:$BV,D$1,FALSE),"Ahmadovitch")))))))))/1000,0)</f>
        <v>147501</v>
      </c>
      <c r="E48" s="5">
        <f>ROUND(IF($A$44="Alimentation, boissons et tabacs",VLOOKUP($A48,OUTIL!$E:$J,E$1,FALSE),IF($A$44="Demi produits",VLOOKUP($A48,OUTIL!$M:$R,E$1,FALSE),IF($A$44="Energie  et  lubrifiants",VLOOKUP($A48,OUTIL!$U:$Z,E$1,FALSE),IF($A$44="Or industriel",VLOOKUP($A48,OUTIL!$AC:$AH,E$1,FALSE),IF($A$44="Produits bruts d'origine animale et vegetale",VLOOKUP($A48,OUTIL!$AK:$AP,E$1,FALSE),IF($A$44="Produits bruts d'origine minerale",VLOOKUP($A48,OUTIL!$AS:$AX,E$1,FALSE),IF($A$44="Produits finis de consommation",VLOOKUP($A48,OUTIL!$BA:$BF,E$1,FALSE),IF($A$44="Produits finis d'equipement agricole",VLOOKUP($A48,OUTIL!$BI:$BN,E$1,FALSE),IF($A$44="Produits finis d'equipement industriel",VLOOKUP($A48,OUTIL!$BQ:$BV,E$1,FALSE),"Ahmadovitch")))))))))/1000,0)</f>
        <v>6611</v>
      </c>
      <c r="F48" s="5">
        <f>ROUND(IF($A$44="Alimentation, boissons et tabacs",VLOOKUP($A48,OUTIL!$E:$J,F$1,FALSE),IF($A$44="Demi produits",VLOOKUP($A48,OUTIL!$M:$R,F$1,FALSE),IF($A$44="Energie  et  lubrifiants",VLOOKUP($A48,OUTIL!$U:$Z,F$1,FALSE),IF($A$44="Or industriel",VLOOKUP($A48,OUTIL!$AC:$AH,F$1,FALSE),IF($A$44="Produits bruts d'origine animale et vegetale",VLOOKUP($A48,OUTIL!$AK:$AP,F$1,FALSE),IF($A$44="Produits bruts d'origine minerale",VLOOKUP($A48,OUTIL!$AS:$AX,F$1,FALSE),IF($A$44="Produits finis de consommation",VLOOKUP($A48,OUTIL!$BA:$BF,F$1,FALSE),IF($A$44="Produits finis d'equipement agricole",VLOOKUP($A48,OUTIL!$BI:$BN,F$1,FALSE),IF($A$44="Produits finis d'equipement industriel",VLOOKUP($A48,OUTIL!$BQ:$BV,F$1,FALSE),"Ahmadovitch")))))))))/1000,0)</f>
        <v>198737</v>
      </c>
    </row>
    <row r="49" spans="1:6" ht="16.5" x14ac:dyDescent="0.3">
      <c r="A49">
        <v>5</v>
      </c>
      <c r="B49" s="5" t="str">
        <f>IF($A$44="Alimentation, boissons et tabacs",VLOOKUP(VLOOKUP($A49,OUTIL!$E:$J,B$1,FALSE),REF!$K:$L,2,FALSE),IF($A$44="Demi produits",VLOOKUP(VLOOKUP($A49,OUTIL!$M:$R,B$1,FALSE),REF!$N:$O,2,FALSE),IF($A$44="Energie  et  lubrifiants",VLOOKUP(VLOOKUP($A49,OUTIL!$U:$Z,B$1,FALSE),REF!$Z:$AA,2,FALSE),IF($A$44="Or industriel",VLOOKUP(VLOOKUP($A49,OUTIL!$AC:$AH,B$1,FALSE),REF!$AC:$AD,2,FALSE),IF($A$44="Produits bruts d'origine animale et vegetale",VLOOKUP(VLOOKUP($A49,OUTIL!$AK:$AP,B$1,FALSE),REF!$Q:$R,2,FALSE),IF($A$44="Produits bruts d'origine minerale",VLOOKUP(VLOOKUP($A49,OUTIL!$AS:$AX,B$1,FALSE),REF!$AF:$AG,2,FALSE),IF($A$44="Produits finis de consommation",VLOOKUP(VLOOKUP($A49,OUTIL!$BA:$BF,B$1,FALSE),REF!$T:$U,2,FALSE),IF($A$44="Produits finis d'equipement agricole",VLOOKUP(VLOOKUP($A49,OUTIL!$BI:$BN,B$1,FALSE),REF!$AI:$AJ,2,FALSE),IF($A$44="Produits finis d'equipement industriel",VLOOKUP(VLOOKUP($A49,OUTIL!$BQ:$BV,B$1,FALSE),REF!$W:$X,2,FALSE),"Ahmadovitch")))))))))</f>
        <v>Autres huiles végétales brutes ou raffinées</v>
      </c>
      <c r="C49" s="5">
        <f>ROUND(IF($A$44="Alimentation, boissons et tabacs",VLOOKUP($A49,OUTIL!$E:$J,C$1,FALSE),IF($A$44="Demi produits",VLOOKUP($A49,OUTIL!$M:$R,C$1,FALSE),IF($A$44="Energie  et  lubrifiants",VLOOKUP($A49,OUTIL!$U:$Z,C$1,FALSE),IF($A$44="Or industriel",VLOOKUP($A49,OUTIL!$AC:$AH,C$1,FALSE),IF($A$44="Produits bruts d'origine animale et vegetale",VLOOKUP($A49,OUTIL!$AK:$AP,C$1,FALSE),IF($A$44="Produits bruts d'origine minerale",VLOOKUP($A49,OUTIL!$AS:$AX,C$1,FALSE),IF($A$44="Produits finis de consommation",VLOOKUP($A49,OUTIL!$BA:$BF,C$1,FALSE),IF($A$44="Produits finis d'equipement agricole",VLOOKUP($A49,OUTIL!$BI:$BN,C$1,FALSE),IF($A$44="Produits finis d'equipement industriel",VLOOKUP($A49,OUTIL!$BQ:$BV,C$1,FALSE),"Ahmadovitch")))))))))/1000,0)</f>
        <v>1405</v>
      </c>
      <c r="D49" s="5">
        <f>ROUND(IF($A$44="Alimentation, boissons et tabacs",VLOOKUP($A49,OUTIL!$E:$J,D$1,FALSE),IF($A$44="Demi produits",VLOOKUP($A49,OUTIL!$M:$R,D$1,FALSE),IF($A$44="Energie  et  lubrifiants",VLOOKUP($A49,OUTIL!$U:$Z,D$1,FALSE),IF($A$44="Or industriel",VLOOKUP($A49,OUTIL!$AC:$AH,D$1,FALSE),IF($A$44="Produits bruts d'origine animale et vegetale",VLOOKUP($A49,OUTIL!$AK:$AP,D$1,FALSE),IF($A$44="Produits bruts d'origine minerale",VLOOKUP($A49,OUTIL!$AS:$AX,D$1,FALSE),IF($A$44="Produits finis de consommation",VLOOKUP($A49,OUTIL!$BA:$BF,D$1,FALSE),IF($A$44="Produits finis d'equipement agricole",VLOOKUP($A49,OUTIL!$BI:$BN,D$1,FALSE),IF($A$44="Produits finis d'equipement industriel",VLOOKUP($A49,OUTIL!$BQ:$BV,D$1,FALSE),"Ahmadovitch")))))))))/1000,0)</f>
        <v>119867</v>
      </c>
      <c r="E49" s="5">
        <f>ROUND(IF($A$44="Alimentation, boissons et tabacs",VLOOKUP($A49,OUTIL!$E:$J,E$1,FALSE),IF($A$44="Demi produits",VLOOKUP($A49,OUTIL!$M:$R,E$1,FALSE),IF($A$44="Energie  et  lubrifiants",VLOOKUP($A49,OUTIL!$U:$Z,E$1,FALSE),IF($A$44="Or industriel",VLOOKUP($A49,OUTIL!$AC:$AH,E$1,FALSE),IF($A$44="Produits bruts d'origine animale et vegetale",VLOOKUP($A49,OUTIL!$AK:$AP,E$1,FALSE),IF($A$44="Produits bruts d'origine minerale",VLOOKUP($A49,OUTIL!$AS:$AX,E$1,FALSE),IF($A$44="Produits finis de consommation",VLOOKUP($A49,OUTIL!$BA:$BF,E$1,FALSE),IF($A$44="Produits finis d'equipement agricole",VLOOKUP($A49,OUTIL!$BI:$BN,E$1,FALSE),IF($A$44="Produits finis d'equipement industriel",VLOOKUP($A49,OUTIL!$BQ:$BV,E$1,FALSE),"Ahmadovitch")))))))))/1000,0)</f>
        <v>311</v>
      </c>
      <c r="F49" s="5">
        <f>ROUND(IF($A$44="Alimentation, boissons et tabacs",VLOOKUP($A49,OUTIL!$E:$J,F$1,FALSE),IF($A$44="Demi produits",VLOOKUP($A49,OUTIL!$M:$R,F$1,FALSE),IF($A$44="Energie  et  lubrifiants",VLOOKUP($A49,OUTIL!$U:$Z,F$1,FALSE),IF($A$44="Or industriel",VLOOKUP($A49,OUTIL!$AC:$AH,F$1,FALSE),IF($A$44="Produits bruts d'origine animale et vegetale",VLOOKUP($A49,OUTIL!$AK:$AP,F$1,FALSE),IF($A$44="Produits bruts d'origine minerale",VLOOKUP($A49,OUTIL!$AS:$AX,F$1,FALSE),IF($A$44="Produits finis de consommation",VLOOKUP($A49,OUTIL!$BA:$BF,F$1,FALSE),IF($A$44="Produits finis d'equipement agricole",VLOOKUP($A49,OUTIL!$BI:$BN,F$1,FALSE),IF($A$44="Produits finis d'equipement industriel",VLOOKUP($A49,OUTIL!$BQ:$BV,F$1,FALSE),"Ahmadovitch")))))))))/1000,0)</f>
        <v>89529</v>
      </c>
    </row>
    <row r="50" spans="1:6" ht="16.5" x14ac:dyDescent="0.3">
      <c r="A50">
        <v>6</v>
      </c>
      <c r="B50" s="5" t="str">
        <f>IF($A$44="Alimentation, boissons et tabacs",VLOOKUP(VLOOKUP($A50,OUTIL!$E:$J,B$1,FALSE),REF!$K:$L,2,FALSE),IF($A$44="Demi produits",VLOOKUP(VLOOKUP($A50,OUTIL!$M:$R,B$1,FALSE),REF!$N:$O,2,FALSE),IF($A$44="Energie  et  lubrifiants",VLOOKUP(VLOOKUP($A50,OUTIL!$U:$Z,B$1,FALSE),REF!$Z:$AA,2,FALSE),IF($A$44="Or industriel",VLOOKUP(VLOOKUP($A50,OUTIL!$AC:$AH,B$1,FALSE),REF!$AC:$AD,2,FALSE),IF($A$44="Produits bruts d'origine animale et vegetale",VLOOKUP(VLOOKUP($A50,OUTIL!$AK:$AP,B$1,FALSE),REF!$Q:$R,2,FALSE),IF($A$44="Produits bruts d'origine minerale",VLOOKUP(VLOOKUP($A50,OUTIL!$AS:$AX,B$1,FALSE),REF!$AF:$AG,2,FALSE),IF($A$44="Produits finis de consommation",VLOOKUP(VLOOKUP($A50,OUTIL!$BA:$BF,B$1,FALSE),REF!$T:$U,2,FALSE),IF($A$44="Produits finis d'equipement agricole",VLOOKUP(VLOOKUP($A50,OUTIL!$BI:$BN,B$1,FALSE),REF!$AI:$AJ,2,FALSE),IF($A$44="Produits finis d'equipement industriel",VLOOKUP(VLOOKUP($A50,OUTIL!$BQ:$BV,B$1,FALSE),REF!$W:$X,2,FALSE),"Ahmadovitch")))))))))</f>
        <v>Gommes; résines et autres sucs et extraits végétaux</v>
      </c>
      <c r="C50" s="5">
        <f>ROUND(IF($A$44="Alimentation, boissons et tabacs",VLOOKUP($A50,OUTIL!$E:$J,C$1,FALSE),IF($A$44="Demi produits",VLOOKUP($A50,OUTIL!$M:$R,C$1,FALSE),IF($A$44="Energie  et  lubrifiants",VLOOKUP($A50,OUTIL!$U:$Z,C$1,FALSE),IF($A$44="Or industriel",VLOOKUP($A50,OUTIL!$AC:$AH,C$1,FALSE),IF($A$44="Produits bruts d'origine animale et vegetale",VLOOKUP($A50,OUTIL!$AK:$AP,C$1,FALSE),IF($A$44="Produits bruts d'origine minerale",VLOOKUP($A50,OUTIL!$AS:$AX,C$1,FALSE),IF($A$44="Produits finis de consommation",VLOOKUP($A50,OUTIL!$BA:$BF,C$1,FALSE),IF($A$44="Produits finis d'equipement agricole",VLOOKUP($A50,OUTIL!$BI:$BN,C$1,FALSE),IF($A$44="Produits finis d'equipement industriel",VLOOKUP($A50,OUTIL!$BQ:$BV,C$1,FALSE),"Ahmadovitch")))))))))/1000,0)</f>
        <v>396</v>
      </c>
      <c r="D50" s="5">
        <f>ROUND(IF($A$44="Alimentation, boissons et tabacs",VLOOKUP($A50,OUTIL!$E:$J,D$1,FALSE),IF($A$44="Demi produits",VLOOKUP($A50,OUTIL!$M:$R,D$1,FALSE),IF($A$44="Energie  et  lubrifiants",VLOOKUP($A50,OUTIL!$U:$Z,D$1,FALSE),IF($A$44="Or industriel",VLOOKUP($A50,OUTIL!$AC:$AH,D$1,FALSE),IF($A$44="Produits bruts d'origine animale et vegetale",VLOOKUP($A50,OUTIL!$AK:$AP,D$1,FALSE),IF($A$44="Produits bruts d'origine minerale",VLOOKUP($A50,OUTIL!$AS:$AX,D$1,FALSE),IF($A$44="Produits finis de consommation",VLOOKUP($A50,OUTIL!$BA:$BF,D$1,FALSE),IF($A$44="Produits finis d'equipement agricole",VLOOKUP($A50,OUTIL!$BI:$BN,D$1,FALSE),IF($A$44="Produits finis d'equipement industriel",VLOOKUP($A50,OUTIL!$BQ:$BV,D$1,FALSE),"Ahmadovitch")))))))))/1000,0)</f>
        <v>84945</v>
      </c>
      <c r="E50" s="5">
        <f>ROUND(IF($A$44="Alimentation, boissons et tabacs",VLOOKUP($A50,OUTIL!$E:$J,E$1,FALSE),IF($A$44="Demi produits",VLOOKUP($A50,OUTIL!$M:$R,E$1,FALSE),IF($A$44="Energie  et  lubrifiants",VLOOKUP($A50,OUTIL!$U:$Z,E$1,FALSE),IF($A$44="Or industriel",VLOOKUP($A50,OUTIL!$AC:$AH,E$1,FALSE),IF($A$44="Produits bruts d'origine animale et vegetale",VLOOKUP($A50,OUTIL!$AK:$AP,E$1,FALSE),IF($A$44="Produits bruts d'origine minerale",VLOOKUP($A50,OUTIL!$AS:$AX,E$1,FALSE),IF($A$44="Produits finis de consommation",VLOOKUP($A50,OUTIL!$BA:$BF,E$1,FALSE),IF($A$44="Produits finis d'equipement agricole",VLOOKUP($A50,OUTIL!$BI:$BN,E$1,FALSE),IF($A$44="Produits finis d'equipement industriel",VLOOKUP($A50,OUTIL!$BQ:$BV,E$1,FALSE),"Ahmadovitch")))))))))/1000,0)</f>
        <v>422</v>
      </c>
      <c r="F50" s="5">
        <f>ROUND(IF($A$44="Alimentation, boissons et tabacs",VLOOKUP($A50,OUTIL!$E:$J,F$1,FALSE),IF($A$44="Demi produits",VLOOKUP($A50,OUTIL!$M:$R,F$1,FALSE),IF($A$44="Energie  et  lubrifiants",VLOOKUP($A50,OUTIL!$U:$Z,F$1,FALSE),IF($A$44="Or industriel",VLOOKUP($A50,OUTIL!$AC:$AH,F$1,FALSE),IF($A$44="Produits bruts d'origine animale et vegetale",VLOOKUP($A50,OUTIL!$AK:$AP,F$1,FALSE),IF($A$44="Produits bruts d'origine minerale",VLOOKUP($A50,OUTIL!$AS:$AX,F$1,FALSE),IF($A$44="Produits finis de consommation",VLOOKUP($A50,OUTIL!$BA:$BF,F$1,FALSE),IF($A$44="Produits finis d'equipement agricole",VLOOKUP($A50,OUTIL!$BI:$BN,F$1,FALSE),IF($A$44="Produits finis d'equipement industriel",VLOOKUP($A50,OUTIL!$BQ:$BV,F$1,FALSE),"Ahmadovitch")))))))))/1000,0)</f>
        <v>94986</v>
      </c>
    </row>
    <row r="51" spans="1:6" ht="16.5" x14ac:dyDescent="0.3">
      <c r="A51">
        <v>7</v>
      </c>
      <c r="B51" s="5" t="str">
        <f>IF($A$44="Alimentation, boissons et tabacs",VLOOKUP(VLOOKUP($A51,OUTIL!$E:$J,B$1,FALSE),REF!$K:$L,2,FALSE),IF($A$44="Demi produits",VLOOKUP(VLOOKUP($A51,OUTIL!$M:$R,B$1,FALSE),REF!$N:$O,2,FALSE),IF($A$44="Energie  et  lubrifiants",VLOOKUP(VLOOKUP($A51,OUTIL!$U:$Z,B$1,FALSE),REF!$Z:$AA,2,FALSE),IF($A$44="Or industriel",VLOOKUP(VLOOKUP($A51,OUTIL!$AC:$AH,B$1,FALSE),REF!$AC:$AD,2,FALSE),IF($A$44="Produits bruts d'origine animale et vegetale",VLOOKUP(VLOOKUP($A51,OUTIL!$AK:$AP,B$1,FALSE),REF!$Q:$R,2,FALSE),IF($A$44="Produits bruts d'origine minerale",VLOOKUP(VLOOKUP($A51,OUTIL!$AS:$AX,B$1,FALSE),REF!$AF:$AG,2,FALSE),IF($A$44="Produits finis de consommation",VLOOKUP(VLOOKUP($A51,OUTIL!$BA:$BF,B$1,FALSE),REF!$T:$U,2,FALSE),IF($A$44="Produits finis d'equipement agricole",VLOOKUP(VLOOKUP($A51,OUTIL!$BI:$BN,B$1,FALSE),REF!$AI:$AJ,2,FALSE),IF($A$44="Produits finis d'equipement industriel",VLOOKUP(VLOOKUP($A51,OUTIL!$BQ:$BV,B$1,FALSE),REF!$W:$X,2,FALSE),"Ahmadovitch")))))))))</f>
        <v>Agar-agar</v>
      </c>
      <c r="C51" s="5">
        <f>ROUND(IF($A$44="Alimentation, boissons et tabacs",VLOOKUP($A51,OUTIL!$E:$J,C$1,FALSE),IF($A$44="Demi produits",VLOOKUP($A51,OUTIL!$M:$R,C$1,FALSE),IF($A$44="Energie  et  lubrifiants",VLOOKUP($A51,OUTIL!$U:$Z,C$1,FALSE),IF($A$44="Or industriel",VLOOKUP($A51,OUTIL!$AC:$AH,C$1,FALSE),IF($A$44="Produits bruts d'origine animale et vegetale",VLOOKUP($A51,OUTIL!$AK:$AP,C$1,FALSE),IF($A$44="Produits bruts d'origine minerale",VLOOKUP($A51,OUTIL!$AS:$AX,C$1,FALSE),IF($A$44="Produits finis de consommation",VLOOKUP($A51,OUTIL!$BA:$BF,C$1,FALSE),IF($A$44="Produits finis d'equipement agricole",VLOOKUP($A51,OUTIL!$BI:$BN,C$1,FALSE),IF($A$44="Produits finis d'equipement industriel",VLOOKUP($A51,OUTIL!$BQ:$BV,C$1,FALSE),"Ahmadovitch")))))))))/1000,0)</f>
        <v>246</v>
      </c>
      <c r="D51" s="5">
        <f>ROUND(IF($A$44="Alimentation, boissons et tabacs",VLOOKUP($A51,OUTIL!$E:$J,D$1,FALSE),IF($A$44="Demi produits",VLOOKUP($A51,OUTIL!$M:$R,D$1,FALSE),IF($A$44="Energie  et  lubrifiants",VLOOKUP($A51,OUTIL!$U:$Z,D$1,FALSE),IF($A$44="Or industriel",VLOOKUP($A51,OUTIL!$AC:$AH,D$1,FALSE),IF($A$44="Produits bruts d'origine animale et vegetale",VLOOKUP($A51,OUTIL!$AK:$AP,D$1,FALSE),IF($A$44="Produits bruts d'origine minerale",VLOOKUP($A51,OUTIL!$AS:$AX,D$1,FALSE),IF($A$44="Produits finis de consommation",VLOOKUP($A51,OUTIL!$BA:$BF,D$1,FALSE),IF($A$44="Produits finis d'equipement agricole",VLOOKUP($A51,OUTIL!$BI:$BN,D$1,FALSE),IF($A$44="Produits finis d'equipement industriel",VLOOKUP($A51,OUTIL!$BQ:$BV,D$1,FALSE),"Ahmadovitch")))))))))/1000,0)</f>
        <v>74531</v>
      </c>
      <c r="E51" s="5">
        <f>ROUND(IF($A$44="Alimentation, boissons et tabacs",VLOOKUP($A51,OUTIL!$E:$J,E$1,FALSE),IF($A$44="Demi produits",VLOOKUP($A51,OUTIL!$M:$R,E$1,FALSE),IF($A$44="Energie  et  lubrifiants",VLOOKUP($A51,OUTIL!$U:$Z,E$1,FALSE),IF($A$44="Or industriel",VLOOKUP($A51,OUTIL!$AC:$AH,E$1,FALSE),IF($A$44="Produits bruts d'origine animale et vegetale",VLOOKUP($A51,OUTIL!$AK:$AP,E$1,FALSE),IF($A$44="Produits bruts d'origine minerale",VLOOKUP($A51,OUTIL!$AS:$AX,E$1,FALSE),IF($A$44="Produits finis de consommation",VLOOKUP($A51,OUTIL!$BA:$BF,E$1,FALSE),IF($A$44="Produits finis d'equipement agricole",VLOOKUP($A51,OUTIL!$BI:$BN,E$1,FALSE),IF($A$44="Produits finis d'equipement industriel",VLOOKUP($A51,OUTIL!$BQ:$BV,E$1,FALSE),"Ahmadovitch")))))))))/1000,0)</f>
        <v>234</v>
      </c>
      <c r="F51" s="5">
        <f>ROUND(IF($A$44="Alimentation, boissons et tabacs",VLOOKUP($A51,OUTIL!$E:$J,F$1,FALSE),IF($A$44="Demi produits",VLOOKUP($A51,OUTIL!$M:$R,F$1,FALSE),IF($A$44="Energie  et  lubrifiants",VLOOKUP($A51,OUTIL!$U:$Z,F$1,FALSE),IF($A$44="Or industriel",VLOOKUP($A51,OUTIL!$AC:$AH,F$1,FALSE),IF($A$44="Produits bruts d'origine animale et vegetale",VLOOKUP($A51,OUTIL!$AK:$AP,F$1,FALSE),IF($A$44="Produits bruts d'origine minerale",VLOOKUP($A51,OUTIL!$AS:$AX,F$1,FALSE),IF($A$44="Produits finis de consommation",VLOOKUP($A51,OUTIL!$BA:$BF,F$1,FALSE),IF($A$44="Produits finis d'equipement agricole",VLOOKUP($A51,OUTIL!$BI:$BN,F$1,FALSE),IF($A$44="Produits finis d'equipement industriel",VLOOKUP($A51,OUTIL!$BQ:$BV,F$1,FALSE),"Ahmadovitch")))))))))/1000,0)</f>
        <v>75071</v>
      </c>
    </row>
    <row r="52" spans="1:6" ht="16.5" x14ac:dyDescent="0.3">
      <c r="A52">
        <v>8</v>
      </c>
      <c r="B52" s="5" t="str">
        <f>IF($A$44="Alimentation, boissons et tabacs",VLOOKUP(VLOOKUP($A52,OUTIL!$E:$J,B$1,FALSE),REF!$K:$L,2,FALSE),IF($A$44="Demi produits",VLOOKUP(VLOOKUP($A52,OUTIL!$M:$R,B$1,FALSE),REF!$N:$O,2,FALSE),IF($A$44="Energie  et  lubrifiants",VLOOKUP(VLOOKUP($A52,OUTIL!$U:$Z,B$1,FALSE),REF!$Z:$AA,2,FALSE),IF($A$44="Or industriel",VLOOKUP(VLOOKUP($A52,OUTIL!$AC:$AH,B$1,FALSE),REF!$AC:$AD,2,FALSE),IF($A$44="Produits bruts d'origine animale et vegetale",VLOOKUP(VLOOKUP($A52,OUTIL!$AK:$AP,B$1,FALSE),REF!$Q:$R,2,FALSE),IF($A$44="Produits bruts d'origine minerale",VLOOKUP(VLOOKUP($A52,OUTIL!$AS:$AX,B$1,FALSE),REF!$AF:$AG,2,FALSE),IF($A$44="Produits finis de consommation",VLOOKUP(VLOOKUP($A52,OUTIL!$BA:$BF,B$1,FALSE),REF!$T:$U,2,FALSE),IF($A$44="Produits finis d'equipement agricole",VLOOKUP(VLOOKUP($A52,OUTIL!$BI:$BN,B$1,FALSE),REF!$AI:$AJ,2,FALSE),IF($A$44="Produits finis d'equipement industriel",VLOOKUP(VLOOKUP($A52,OUTIL!$BQ:$BV,B$1,FALSE),REF!$W:$X,2,FALSE),"Ahmadovitch")))))))))</f>
        <v>Plantes vivantes et produits de la floriculture</v>
      </c>
      <c r="C52" s="5">
        <f>ROUND(IF($A$44="Alimentation, boissons et tabacs",VLOOKUP($A52,OUTIL!$E:$J,C$1,FALSE),IF($A$44="Demi produits",VLOOKUP($A52,OUTIL!$M:$R,C$1,FALSE),IF($A$44="Energie  et  lubrifiants",VLOOKUP($A52,OUTIL!$U:$Z,C$1,FALSE),IF($A$44="Or industriel",VLOOKUP($A52,OUTIL!$AC:$AH,C$1,FALSE),IF($A$44="Produits bruts d'origine animale et vegetale",VLOOKUP($A52,OUTIL!$AK:$AP,C$1,FALSE),IF($A$44="Produits bruts d'origine minerale",VLOOKUP($A52,OUTIL!$AS:$AX,C$1,FALSE),IF($A$44="Produits finis de consommation",VLOOKUP($A52,OUTIL!$BA:$BF,C$1,FALSE),IF($A$44="Produits finis d'equipement agricole",VLOOKUP($A52,OUTIL!$BI:$BN,C$1,FALSE),IF($A$44="Produits finis d'equipement industriel",VLOOKUP($A52,OUTIL!$BQ:$BV,C$1,FALSE),"Ahmadovitch")))))))))/1000,0)</f>
        <v>3099</v>
      </c>
      <c r="D52" s="5">
        <f>ROUND(IF($A$44="Alimentation, boissons et tabacs",VLOOKUP($A52,OUTIL!$E:$J,D$1,FALSE),IF($A$44="Demi produits",VLOOKUP($A52,OUTIL!$M:$R,D$1,FALSE),IF($A$44="Energie  et  lubrifiants",VLOOKUP($A52,OUTIL!$U:$Z,D$1,FALSE),IF($A$44="Or industriel",VLOOKUP($A52,OUTIL!$AC:$AH,D$1,FALSE),IF($A$44="Produits bruts d'origine animale et vegetale",VLOOKUP($A52,OUTIL!$AK:$AP,D$1,FALSE),IF($A$44="Produits bruts d'origine minerale",VLOOKUP($A52,OUTIL!$AS:$AX,D$1,FALSE),IF($A$44="Produits finis de consommation",VLOOKUP($A52,OUTIL!$BA:$BF,D$1,FALSE),IF($A$44="Produits finis d'equipement agricole",VLOOKUP($A52,OUTIL!$BI:$BN,D$1,FALSE),IF($A$44="Produits finis d'equipement industriel",VLOOKUP($A52,OUTIL!$BQ:$BV,D$1,FALSE),"Ahmadovitch")))))))))/1000,0)</f>
        <v>62752</v>
      </c>
      <c r="E52" s="5">
        <f>ROUND(IF($A$44="Alimentation, boissons et tabacs",VLOOKUP($A52,OUTIL!$E:$J,E$1,FALSE),IF($A$44="Demi produits",VLOOKUP($A52,OUTIL!$M:$R,E$1,FALSE),IF($A$44="Energie  et  lubrifiants",VLOOKUP($A52,OUTIL!$U:$Z,E$1,FALSE),IF($A$44="Or industriel",VLOOKUP($A52,OUTIL!$AC:$AH,E$1,FALSE),IF($A$44="Produits bruts d'origine animale et vegetale",VLOOKUP($A52,OUTIL!$AK:$AP,E$1,FALSE),IF($A$44="Produits bruts d'origine minerale",VLOOKUP($A52,OUTIL!$AS:$AX,E$1,FALSE),IF($A$44="Produits finis de consommation",VLOOKUP($A52,OUTIL!$BA:$BF,E$1,FALSE),IF($A$44="Produits finis d'equipement agricole",VLOOKUP($A52,OUTIL!$BI:$BN,E$1,FALSE),IF($A$44="Produits finis d'equipement industriel",VLOOKUP($A52,OUTIL!$BQ:$BV,E$1,FALSE),"Ahmadovitch")))))))))/1000,0)</f>
        <v>3381</v>
      </c>
      <c r="F52" s="5">
        <f>ROUND(IF($A$44="Alimentation, boissons et tabacs",VLOOKUP($A52,OUTIL!$E:$J,F$1,FALSE),IF($A$44="Demi produits",VLOOKUP($A52,OUTIL!$M:$R,F$1,FALSE),IF($A$44="Energie  et  lubrifiants",VLOOKUP($A52,OUTIL!$U:$Z,F$1,FALSE),IF($A$44="Or industriel",VLOOKUP($A52,OUTIL!$AC:$AH,F$1,FALSE),IF($A$44="Produits bruts d'origine animale et vegetale",VLOOKUP($A52,OUTIL!$AK:$AP,F$1,FALSE),IF($A$44="Produits bruts d'origine minerale",VLOOKUP($A52,OUTIL!$AS:$AX,F$1,FALSE),IF($A$44="Produits finis de consommation",VLOOKUP($A52,OUTIL!$BA:$BF,F$1,FALSE),IF($A$44="Produits finis d'equipement agricole",VLOOKUP($A52,OUTIL!$BI:$BN,F$1,FALSE),IF($A$44="Produits finis d'equipement industriel",VLOOKUP($A52,OUTIL!$BQ:$BV,F$1,FALSE),"Ahmadovitch")))))))))/1000,0)</f>
        <v>61637</v>
      </c>
    </row>
    <row r="53" spans="1:6" ht="16.5" x14ac:dyDescent="0.3">
      <c r="A53">
        <v>9</v>
      </c>
      <c r="B53" s="5" t="str">
        <f>IF($A$44="Alimentation, boissons et tabacs",VLOOKUP(VLOOKUP($A53,OUTIL!$E:$J,B$1,FALSE),REF!$K:$L,2,FALSE),IF($A$44="Demi produits",VLOOKUP(VLOOKUP($A53,OUTIL!$M:$R,B$1,FALSE),REF!$N:$O,2,FALSE),IF($A$44="Energie  et  lubrifiants",VLOOKUP(VLOOKUP($A53,OUTIL!$U:$Z,B$1,FALSE),REF!$Z:$AA,2,FALSE),IF($A$44="Or industriel",VLOOKUP(VLOOKUP($A53,OUTIL!$AC:$AH,B$1,FALSE),REF!$AC:$AD,2,FALSE),IF($A$44="Produits bruts d'origine animale et vegetale",VLOOKUP(VLOOKUP($A53,OUTIL!$AK:$AP,B$1,FALSE),REF!$Q:$R,2,FALSE),IF($A$44="Produits bruts d'origine minerale",VLOOKUP(VLOOKUP($A53,OUTIL!$AS:$AX,B$1,FALSE),REF!$AF:$AG,2,FALSE),IF($A$44="Produits finis de consommation",VLOOKUP(VLOOKUP($A53,OUTIL!$BA:$BF,B$1,FALSE),REF!$T:$U,2,FALSE),IF($A$44="Produits finis d'equipement agricole",VLOOKUP(VLOOKUP($A53,OUTIL!$BI:$BN,B$1,FALSE),REF!$AI:$AJ,2,FALSE),IF($A$44="Produits finis d'equipement industriel",VLOOKUP(VLOOKUP($A53,OUTIL!$BQ:$BV,B$1,FALSE),REF!$W:$X,2,FALSE),"Ahmadovitch")))))))))</f>
        <v>Huile de soja brute ou raffinée</v>
      </c>
      <c r="C53" s="5">
        <f>ROUND(IF($A$44="Alimentation, boissons et tabacs",VLOOKUP($A53,OUTIL!$E:$J,C$1,FALSE),IF($A$44="Demi produits",VLOOKUP($A53,OUTIL!$M:$R,C$1,FALSE),IF($A$44="Energie  et  lubrifiants",VLOOKUP($A53,OUTIL!$U:$Z,C$1,FALSE),IF($A$44="Or industriel",VLOOKUP($A53,OUTIL!$AC:$AH,C$1,FALSE),IF($A$44="Produits bruts d'origine animale et vegetale",VLOOKUP($A53,OUTIL!$AK:$AP,C$1,FALSE),IF($A$44="Produits bruts d'origine minerale",VLOOKUP($A53,OUTIL!$AS:$AX,C$1,FALSE),IF($A$44="Produits finis de consommation",VLOOKUP($A53,OUTIL!$BA:$BF,C$1,FALSE),IF($A$44="Produits finis d'equipement agricole",VLOOKUP($A53,OUTIL!$BI:$BN,C$1,FALSE),IF($A$44="Produits finis d'equipement industriel",VLOOKUP($A53,OUTIL!$BQ:$BV,C$1,FALSE),"Ahmadovitch")))))))))/1000,0)</f>
        <v>3468</v>
      </c>
      <c r="D53" s="5">
        <f>ROUND(IF($A$44="Alimentation, boissons et tabacs",VLOOKUP($A53,OUTIL!$E:$J,D$1,FALSE),IF($A$44="Demi produits",VLOOKUP($A53,OUTIL!$M:$R,D$1,FALSE),IF($A$44="Energie  et  lubrifiants",VLOOKUP($A53,OUTIL!$U:$Z,D$1,FALSE),IF($A$44="Or industriel",VLOOKUP($A53,OUTIL!$AC:$AH,D$1,FALSE),IF($A$44="Produits bruts d'origine animale et vegetale",VLOOKUP($A53,OUTIL!$AK:$AP,D$1,FALSE),IF($A$44="Produits bruts d'origine minerale",VLOOKUP($A53,OUTIL!$AS:$AX,D$1,FALSE),IF($A$44="Produits finis de consommation",VLOOKUP($A53,OUTIL!$BA:$BF,D$1,FALSE),IF($A$44="Produits finis d'equipement agricole",VLOOKUP($A53,OUTIL!$BI:$BN,D$1,FALSE),IF($A$44="Produits finis d'equipement industriel",VLOOKUP($A53,OUTIL!$BQ:$BV,D$1,FALSE),"Ahmadovitch")))))))))/1000,0)</f>
        <v>51445</v>
      </c>
      <c r="E53" s="5">
        <f>ROUND(IF($A$44="Alimentation, boissons et tabacs",VLOOKUP($A53,OUTIL!$E:$J,E$1,FALSE),IF($A$44="Demi produits",VLOOKUP($A53,OUTIL!$M:$R,E$1,FALSE),IF($A$44="Energie  et  lubrifiants",VLOOKUP($A53,OUTIL!$U:$Z,E$1,FALSE),IF($A$44="Or industriel",VLOOKUP($A53,OUTIL!$AC:$AH,E$1,FALSE),IF($A$44="Produits bruts d'origine animale et vegetale",VLOOKUP($A53,OUTIL!$AK:$AP,E$1,FALSE),IF($A$44="Produits bruts d'origine minerale",VLOOKUP($A53,OUTIL!$AS:$AX,E$1,FALSE),IF($A$44="Produits finis de consommation",VLOOKUP($A53,OUTIL!$BA:$BF,E$1,FALSE),IF($A$44="Produits finis d'equipement agricole",VLOOKUP($A53,OUTIL!$BI:$BN,E$1,FALSE),IF($A$44="Produits finis d'equipement industriel",VLOOKUP($A53,OUTIL!$BQ:$BV,E$1,FALSE),"Ahmadovitch")))))))))/1000,0)</f>
        <v>3582</v>
      </c>
      <c r="F53" s="5">
        <f>ROUND(IF($A$44="Alimentation, boissons et tabacs",VLOOKUP($A53,OUTIL!$E:$J,F$1,FALSE),IF($A$44="Demi produits",VLOOKUP($A53,OUTIL!$M:$R,F$1,FALSE),IF($A$44="Energie  et  lubrifiants",VLOOKUP($A53,OUTIL!$U:$Z,F$1,FALSE),IF($A$44="Or industriel",VLOOKUP($A53,OUTIL!$AC:$AH,F$1,FALSE),IF($A$44="Produits bruts d'origine animale et vegetale",VLOOKUP($A53,OUTIL!$AK:$AP,F$1,FALSE),IF($A$44="Produits bruts d'origine minerale",VLOOKUP($A53,OUTIL!$AS:$AX,F$1,FALSE),IF($A$44="Produits finis de consommation",VLOOKUP($A53,OUTIL!$BA:$BF,F$1,FALSE),IF($A$44="Produits finis d'equipement agricole",VLOOKUP($A53,OUTIL!$BI:$BN,F$1,FALSE),IF($A$44="Produits finis d'equipement industriel",VLOOKUP($A53,OUTIL!$BQ:$BV,F$1,FALSE),"Ahmadovitch")))))))))/1000,0)</f>
        <v>51094</v>
      </c>
    </row>
    <row r="54" spans="1:6" ht="16.5" x14ac:dyDescent="0.3">
      <c r="A54">
        <v>10</v>
      </c>
      <c r="B54" s="5" t="str">
        <f>IF($A$44="Alimentation, boissons et tabacs",VLOOKUP(VLOOKUP($A54,OUTIL!$E:$J,B$1,FALSE),REF!$K:$L,2,FALSE),IF($A$44="Demi produits",VLOOKUP(VLOOKUP($A54,OUTIL!$M:$R,B$1,FALSE),REF!$N:$O,2,FALSE),IF($A$44="Energie  et  lubrifiants",VLOOKUP(VLOOKUP($A54,OUTIL!$U:$Z,B$1,FALSE),REF!$Z:$AA,2,FALSE),IF($A$44="Or industriel",VLOOKUP(VLOOKUP($A54,OUTIL!$AC:$AH,B$1,FALSE),REF!$AC:$AD,2,FALSE),IF($A$44="Produits bruts d'origine animale et vegetale",VLOOKUP(VLOOKUP($A54,OUTIL!$AK:$AP,B$1,FALSE),REF!$Q:$R,2,FALSE),IF($A$44="Produits bruts d'origine minerale",VLOOKUP(VLOOKUP($A54,OUTIL!$AS:$AX,B$1,FALSE),REF!$AF:$AG,2,FALSE),IF($A$44="Produits finis de consommation",VLOOKUP(VLOOKUP($A54,OUTIL!$BA:$BF,B$1,FALSE),REF!$T:$U,2,FALSE),IF($A$44="Produits finis d'equipement agricole",VLOOKUP(VLOOKUP($A54,OUTIL!$BI:$BN,B$1,FALSE),REF!$AI:$AJ,2,FALSE),IF($A$44="Produits finis d'equipement industriel",VLOOKUP(VLOOKUP($A54,OUTIL!$BQ:$BV,B$1,FALSE),REF!$W:$X,2,FALSE),"Ahmadovitch")))))))))</f>
        <v>Animaux vivants</v>
      </c>
      <c r="C54" s="5">
        <f>ROUND(IF($A$44="Alimentation, boissons et tabacs",VLOOKUP($A54,OUTIL!$E:$J,C$1,FALSE),IF($A$44="Demi produits",VLOOKUP($A54,OUTIL!$M:$R,C$1,FALSE),IF($A$44="Energie  et  lubrifiants",VLOOKUP($A54,OUTIL!$U:$Z,C$1,FALSE),IF($A$44="Or industriel",VLOOKUP($A54,OUTIL!$AC:$AH,C$1,FALSE),IF($A$44="Produits bruts d'origine animale et vegetale",VLOOKUP($A54,OUTIL!$AK:$AP,C$1,FALSE),IF($A$44="Produits bruts d'origine minerale",VLOOKUP($A54,OUTIL!$AS:$AX,C$1,FALSE),IF($A$44="Produits finis de consommation",VLOOKUP($A54,OUTIL!$BA:$BF,C$1,FALSE),IF($A$44="Produits finis d'equipement agricole",VLOOKUP($A54,OUTIL!$BI:$BN,C$1,FALSE),IF($A$44="Produits finis d'equipement industriel",VLOOKUP($A54,OUTIL!$BQ:$BV,C$1,FALSE),"Ahmadovitch")))))))))/1000,0)</f>
        <v>38</v>
      </c>
      <c r="D54" s="5">
        <f>ROUND(IF($A$44="Alimentation, boissons et tabacs",VLOOKUP($A54,OUTIL!$E:$J,D$1,FALSE),IF($A$44="Demi produits",VLOOKUP($A54,OUTIL!$M:$R,D$1,FALSE),IF($A$44="Energie  et  lubrifiants",VLOOKUP($A54,OUTIL!$U:$Z,D$1,FALSE),IF($A$44="Or industriel",VLOOKUP($A54,OUTIL!$AC:$AH,D$1,FALSE),IF($A$44="Produits bruts d'origine animale et vegetale",VLOOKUP($A54,OUTIL!$AK:$AP,D$1,FALSE),IF($A$44="Produits bruts d'origine minerale",VLOOKUP($A54,OUTIL!$AS:$AX,D$1,FALSE),IF($A$44="Produits finis de consommation",VLOOKUP($A54,OUTIL!$BA:$BF,D$1,FALSE),IF($A$44="Produits finis d'equipement agricole",VLOOKUP($A54,OUTIL!$BI:$BN,D$1,FALSE),IF($A$44="Produits finis d'equipement industriel",VLOOKUP($A54,OUTIL!$BQ:$BV,D$1,FALSE),"Ahmadovitch")))))))))/1000,0)</f>
        <v>46786</v>
      </c>
      <c r="E54" s="5">
        <f>ROUND(IF($A$44="Alimentation, boissons et tabacs",VLOOKUP($A54,OUTIL!$E:$J,E$1,FALSE),IF($A$44="Demi produits",VLOOKUP($A54,OUTIL!$M:$R,E$1,FALSE),IF($A$44="Energie  et  lubrifiants",VLOOKUP($A54,OUTIL!$U:$Z,E$1,FALSE),IF($A$44="Or industriel",VLOOKUP($A54,OUTIL!$AC:$AH,E$1,FALSE),IF($A$44="Produits bruts d'origine animale et vegetale",VLOOKUP($A54,OUTIL!$AK:$AP,E$1,FALSE),IF($A$44="Produits bruts d'origine minerale",VLOOKUP($A54,OUTIL!$AS:$AX,E$1,FALSE),IF($A$44="Produits finis de consommation",VLOOKUP($A54,OUTIL!$BA:$BF,E$1,FALSE),IF($A$44="Produits finis d'equipement agricole",VLOOKUP($A54,OUTIL!$BI:$BN,E$1,FALSE),IF($A$44="Produits finis d'equipement industriel",VLOOKUP($A54,OUTIL!$BQ:$BV,E$1,FALSE),"Ahmadovitch")))))))))/1000,0)</f>
        <v>30</v>
      </c>
      <c r="F54" s="5">
        <f>ROUND(IF($A$44="Alimentation, boissons et tabacs",VLOOKUP($A54,OUTIL!$E:$J,F$1,FALSE),IF($A$44="Demi produits",VLOOKUP($A54,OUTIL!$M:$R,F$1,FALSE),IF($A$44="Energie  et  lubrifiants",VLOOKUP($A54,OUTIL!$U:$Z,F$1,FALSE),IF($A$44="Or industriel",VLOOKUP($A54,OUTIL!$AC:$AH,F$1,FALSE),IF($A$44="Produits bruts d'origine animale et vegetale",VLOOKUP($A54,OUTIL!$AK:$AP,F$1,FALSE),IF($A$44="Produits bruts d'origine minerale",VLOOKUP($A54,OUTIL!$AS:$AX,F$1,FALSE),IF($A$44="Produits finis de consommation",VLOOKUP($A54,OUTIL!$BA:$BF,F$1,FALSE),IF($A$44="Produits finis d'equipement agricole",VLOOKUP($A54,OUTIL!$BI:$BN,F$1,FALSE),IF($A$44="Produits finis d'equipement industriel",VLOOKUP($A54,OUTIL!$BQ:$BV,F$1,FALSE),"Ahmadovitch")))))))))/1000,0)</f>
        <v>43373</v>
      </c>
    </row>
    <row r="55" spans="1:6" ht="16.5" x14ac:dyDescent="0.3">
      <c r="A55">
        <v>11</v>
      </c>
      <c r="B55" s="5" t="str">
        <f>IF($A$44="Alimentation, boissons et tabacs",VLOOKUP(VLOOKUP($A55,OUTIL!$E:$J,B$1,FALSE),REF!$K:$L,2,FALSE),IF($A$44="Demi produits",VLOOKUP(VLOOKUP($A55,OUTIL!$M:$R,B$1,FALSE),REF!$N:$O,2,FALSE),IF($A$44="Energie  et  lubrifiants",VLOOKUP(VLOOKUP($A55,OUTIL!$U:$Z,B$1,FALSE),REF!$Z:$AA,2,FALSE),IF($A$44="Or industriel",VLOOKUP(VLOOKUP($A55,OUTIL!$AC:$AH,B$1,FALSE),REF!$AC:$AD,2,FALSE),IF($A$44="Produits bruts d'origine animale et vegetale",VLOOKUP(VLOOKUP($A55,OUTIL!$AK:$AP,B$1,FALSE),REF!$Q:$R,2,FALSE),IF($A$44="Produits bruts d'origine minerale",VLOOKUP(VLOOKUP($A55,OUTIL!$AS:$AX,B$1,FALSE),REF!$AF:$AG,2,FALSE),IF($A$44="Produits finis de consommation",VLOOKUP(VLOOKUP($A55,OUTIL!$BA:$BF,B$1,FALSE),REF!$T:$U,2,FALSE),IF($A$44="Produits finis d'equipement agricole",VLOOKUP(VLOOKUP($A55,OUTIL!$BI:$BN,B$1,FALSE),REF!$AI:$AJ,2,FALSE),IF($A$44="Produits finis d'equipement industriel",VLOOKUP(VLOOKUP($A55,OUTIL!$BQ:$BV,B$1,FALSE),REF!$W:$X,2,FALSE),"Ahmadovitch")))))))))</f>
        <v>Liège brut, élaboré et mi-ouvré</v>
      </c>
      <c r="C55" s="5">
        <f>ROUND(IF($A$44="Alimentation, boissons et tabacs",VLOOKUP($A55,OUTIL!$E:$J,C$1,FALSE),IF($A$44="Demi produits",VLOOKUP($A55,OUTIL!$M:$R,C$1,FALSE),IF($A$44="Energie  et  lubrifiants",VLOOKUP($A55,OUTIL!$U:$Z,C$1,FALSE),IF($A$44="Or industriel",VLOOKUP($A55,OUTIL!$AC:$AH,C$1,FALSE),IF($A$44="Produits bruts d'origine animale et vegetale",VLOOKUP($A55,OUTIL!$AK:$AP,C$1,FALSE),IF($A$44="Produits bruts d'origine minerale",VLOOKUP($A55,OUTIL!$AS:$AX,C$1,FALSE),IF($A$44="Produits finis de consommation",VLOOKUP($A55,OUTIL!$BA:$BF,C$1,FALSE),IF($A$44="Produits finis d'equipement agricole",VLOOKUP($A55,OUTIL!$BI:$BN,C$1,FALSE),IF($A$44="Produits finis d'equipement industriel",VLOOKUP($A55,OUTIL!$BQ:$BV,C$1,FALSE),"Ahmadovitch")))))))))/1000,0)</f>
        <v>902</v>
      </c>
      <c r="D55" s="5">
        <f>ROUND(IF($A$44="Alimentation, boissons et tabacs",VLOOKUP($A55,OUTIL!$E:$J,D$1,FALSE),IF($A$44="Demi produits",VLOOKUP($A55,OUTIL!$M:$R,D$1,FALSE),IF($A$44="Energie  et  lubrifiants",VLOOKUP($A55,OUTIL!$U:$Z,D$1,FALSE),IF($A$44="Or industriel",VLOOKUP($A55,OUTIL!$AC:$AH,D$1,FALSE),IF($A$44="Produits bruts d'origine animale et vegetale",VLOOKUP($A55,OUTIL!$AK:$AP,D$1,FALSE),IF($A$44="Produits bruts d'origine minerale",VLOOKUP($A55,OUTIL!$AS:$AX,D$1,FALSE),IF($A$44="Produits finis de consommation",VLOOKUP($A55,OUTIL!$BA:$BF,D$1,FALSE),IF($A$44="Produits finis d'equipement agricole",VLOOKUP($A55,OUTIL!$BI:$BN,D$1,FALSE),IF($A$44="Produits finis d'equipement industriel",VLOOKUP($A55,OUTIL!$BQ:$BV,D$1,FALSE),"Ahmadovitch")))))))))/1000,0)</f>
        <v>23737</v>
      </c>
      <c r="E55" s="5">
        <f>ROUND(IF($A$44="Alimentation, boissons et tabacs",VLOOKUP($A55,OUTIL!$E:$J,E$1,FALSE),IF($A$44="Demi produits",VLOOKUP($A55,OUTIL!$M:$R,E$1,FALSE),IF($A$44="Energie  et  lubrifiants",VLOOKUP($A55,OUTIL!$U:$Z,E$1,FALSE),IF($A$44="Or industriel",VLOOKUP($A55,OUTIL!$AC:$AH,E$1,FALSE),IF($A$44="Produits bruts d'origine animale et vegetale",VLOOKUP($A55,OUTIL!$AK:$AP,E$1,FALSE),IF($A$44="Produits bruts d'origine minerale",VLOOKUP($A55,OUTIL!$AS:$AX,E$1,FALSE),IF($A$44="Produits finis de consommation",VLOOKUP($A55,OUTIL!$BA:$BF,E$1,FALSE),IF($A$44="Produits finis d'equipement agricole",VLOOKUP($A55,OUTIL!$BI:$BN,E$1,FALSE),IF($A$44="Produits finis d'equipement industriel",VLOOKUP($A55,OUTIL!$BQ:$BV,E$1,FALSE),"Ahmadovitch")))))))))/1000,0)</f>
        <v>929</v>
      </c>
      <c r="F55" s="5">
        <f>ROUND(IF($A$44="Alimentation, boissons et tabacs",VLOOKUP($A55,OUTIL!$E:$J,F$1,FALSE),IF($A$44="Demi produits",VLOOKUP($A55,OUTIL!$M:$R,F$1,FALSE),IF($A$44="Energie  et  lubrifiants",VLOOKUP($A55,OUTIL!$U:$Z,F$1,FALSE),IF($A$44="Or industriel",VLOOKUP($A55,OUTIL!$AC:$AH,F$1,FALSE),IF($A$44="Produits bruts d'origine animale et vegetale",VLOOKUP($A55,OUTIL!$AK:$AP,F$1,FALSE),IF($A$44="Produits bruts d'origine minerale",VLOOKUP($A55,OUTIL!$AS:$AX,F$1,FALSE),IF($A$44="Produits finis de consommation",VLOOKUP($A55,OUTIL!$BA:$BF,F$1,FALSE),IF($A$44="Produits finis d'equipement agricole",VLOOKUP($A55,OUTIL!$BI:$BN,F$1,FALSE),IF($A$44="Produits finis d'equipement industriel",VLOOKUP($A55,OUTIL!$BQ:$BV,F$1,FALSE),"Ahmadovitch")))))))))/1000,0)</f>
        <v>22746</v>
      </c>
    </row>
    <row r="56" spans="1:6" ht="16.5" x14ac:dyDescent="0.3">
      <c r="A56">
        <v>12</v>
      </c>
      <c r="B56" s="5" t="str">
        <f>IF($A$44="Alimentation, boissons et tabacs",VLOOKUP(VLOOKUP($A56,OUTIL!$E:$J,B$1,FALSE),REF!$K:$L,2,FALSE),IF($A$44="Demi produits",VLOOKUP(VLOOKUP($A56,OUTIL!$M:$R,B$1,FALSE),REF!$N:$O,2,FALSE),IF($A$44="Energie  et  lubrifiants",VLOOKUP(VLOOKUP($A56,OUTIL!$U:$Z,B$1,FALSE),REF!$Z:$AA,2,FALSE),IF($A$44="Or industriel",VLOOKUP(VLOOKUP($A56,OUTIL!$AC:$AH,B$1,FALSE),REF!$AC:$AD,2,FALSE),IF($A$44="Produits bruts d'origine animale et vegetale",VLOOKUP(VLOOKUP($A56,OUTIL!$AK:$AP,B$1,FALSE),REF!$Q:$R,2,FALSE),IF($A$44="Produits bruts d'origine minerale",VLOOKUP(VLOOKUP($A56,OUTIL!$AS:$AX,B$1,FALSE),REF!$AF:$AG,2,FALSE),IF($A$44="Produits finis de consommation",VLOOKUP(VLOOKUP($A56,OUTIL!$BA:$BF,B$1,FALSE),REF!$T:$U,2,FALSE),IF($A$44="Produits finis d'equipement agricole",VLOOKUP(VLOOKUP($A56,OUTIL!$BI:$BN,B$1,FALSE),REF!$AI:$AJ,2,FALSE),IF($A$44="Produits finis d'equipement industriel",VLOOKUP(VLOOKUP($A56,OUTIL!$BQ:$BV,B$1,FALSE),REF!$W:$X,2,FALSE),"Ahmadovitch")))))))))</f>
        <v>Graisses et huiles animales sauf de poissons</v>
      </c>
      <c r="C56" s="5">
        <f>ROUND(IF($A$44="Alimentation, boissons et tabacs",VLOOKUP($A56,OUTIL!$E:$J,C$1,FALSE),IF($A$44="Demi produits",VLOOKUP($A56,OUTIL!$M:$R,C$1,FALSE),IF($A$44="Energie  et  lubrifiants",VLOOKUP($A56,OUTIL!$U:$Z,C$1,FALSE),IF($A$44="Or industriel",VLOOKUP($A56,OUTIL!$AC:$AH,C$1,FALSE),IF($A$44="Produits bruts d'origine animale et vegetale",VLOOKUP($A56,OUTIL!$AK:$AP,C$1,FALSE),IF($A$44="Produits bruts d'origine minerale",VLOOKUP($A56,OUTIL!$AS:$AX,C$1,FALSE),IF($A$44="Produits finis de consommation",VLOOKUP($A56,OUTIL!$BA:$BF,C$1,FALSE),IF($A$44="Produits finis d'equipement agricole",VLOOKUP($A56,OUTIL!$BI:$BN,C$1,FALSE),IF($A$44="Produits finis d'equipement industriel",VLOOKUP($A56,OUTIL!$BQ:$BV,C$1,FALSE),"Ahmadovitch")))))))))/1000,0)</f>
        <v>1954</v>
      </c>
      <c r="D56" s="5">
        <f>ROUND(IF($A$44="Alimentation, boissons et tabacs",VLOOKUP($A56,OUTIL!$E:$J,D$1,FALSE),IF($A$44="Demi produits",VLOOKUP($A56,OUTIL!$M:$R,D$1,FALSE),IF($A$44="Energie  et  lubrifiants",VLOOKUP($A56,OUTIL!$U:$Z,D$1,FALSE),IF($A$44="Or industriel",VLOOKUP($A56,OUTIL!$AC:$AH,D$1,FALSE),IF($A$44="Produits bruts d'origine animale et vegetale",VLOOKUP($A56,OUTIL!$AK:$AP,D$1,FALSE),IF($A$44="Produits bruts d'origine minerale",VLOOKUP($A56,OUTIL!$AS:$AX,D$1,FALSE),IF($A$44="Produits finis de consommation",VLOOKUP($A56,OUTIL!$BA:$BF,D$1,FALSE),IF($A$44="Produits finis d'equipement agricole",VLOOKUP($A56,OUTIL!$BI:$BN,D$1,FALSE),IF($A$44="Produits finis d'equipement industriel",VLOOKUP($A56,OUTIL!$BQ:$BV,D$1,FALSE),"Ahmadovitch")))))))))/1000,0)</f>
        <v>21705</v>
      </c>
      <c r="E56" s="5">
        <f>ROUND(IF($A$44="Alimentation, boissons et tabacs",VLOOKUP($A56,OUTIL!$E:$J,E$1,FALSE),IF($A$44="Demi produits",VLOOKUP($A56,OUTIL!$M:$R,E$1,FALSE),IF($A$44="Energie  et  lubrifiants",VLOOKUP($A56,OUTIL!$U:$Z,E$1,FALSE),IF($A$44="Or industriel",VLOOKUP($A56,OUTIL!$AC:$AH,E$1,FALSE),IF($A$44="Produits bruts d'origine animale et vegetale",VLOOKUP($A56,OUTIL!$AK:$AP,E$1,FALSE),IF($A$44="Produits bruts d'origine minerale",VLOOKUP($A56,OUTIL!$AS:$AX,E$1,FALSE),IF($A$44="Produits finis de consommation",VLOOKUP($A56,OUTIL!$BA:$BF,E$1,FALSE),IF($A$44="Produits finis d'equipement agricole",VLOOKUP($A56,OUTIL!$BI:$BN,E$1,FALSE),IF($A$44="Produits finis d'equipement industriel",VLOOKUP($A56,OUTIL!$BQ:$BV,E$1,FALSE),"Ahmadovitch")))))))))/1000,0)</f>
        <v>1786</v>
      </c>
      <c r="F56" s="5">
        <f>ROUND(IF($A$44="Alimentation, boissons et tabacs",VLOOKUP($A56,OUTIL!$E:$J,F$1,FALSE),IF($A$44="Demi produits",VLOOKUP($A56,OUTIL!$M:$R,F$1,FALSE),IF($A$44="Energie  et  lubrifiants",VLOOKUP($A56,OUTIL!$U:$Z,F$1,FALSE),IF($A$44="Or industriel",VLOOKUP($A56,OUTIL!$AC:$AH,F$1,FALSE),IF($A$44="Produits bruts d'origine animale et vegetale",VLOOKUP($A56,OUTIL!$AK:$AP,F$1,FALSE),IF($A$44="Produits bruts d'origine minerale",VLOOKUP($A56,OUTIL!$AS:$AX,F$1,FALSE),IF($A$44="Produits finis de consommation",VLOOKUP($A56,OUTIL!$BA:$BF,F$1,FALSE),IF($A$44="Produits finis d'equipement agricole",VLOOKUP($A56,OUTIL!$BI:$BN,F$1,FALSE),IF($A$44="Produits finis d'equipement industriel",VLOOKUP($A56,OUTIL!$BQ:$BV,F$1,FALSE),"Ahmadovitch")))))))))/1000,0)</f>
        <v>20409</v>
      </c>
    </row>
    <row r="57" spans="1:6" ht="16.5" x14ac:dyDescent="0.3">
      <c r="A57">
        <v>13</v>
      </c>
      <c r="B57" s="5" t="str">
        <f>IF($A$44="Alimentation, boissons et tabacs",VLOOKUP(VLOOKUP($A57,OUTIL!$E:$J,B$1,FALSE),REF!$K:$L,2,FALSE),IF($A$44="Demi produits",VLOOKUP(VLOOKUP($A57,OUTIL!$M:$R,B$1,FALSE),REF!$N:$O,2,FALSE),IF($A$44="Energie  et  lubrifiants",VLOOKUP(VLOOKUP($A57,OUTIL!$U:$Z,B$1,FALSE),REF!$Z:$AA,2,FALSE),IF($A$44="Or industriel",VLOOKUP(VLOOKUP($A57,OUTIL!$AC:$AH,B$1,FALSE),REF!$AC:$AD,2,FALSE),IF($A$44="Produits bruts d'origine animale et vegetale",VLOOKUP(VLOOKUP($A57,OUTIL!$AK:$AP,B$1,FALSE),REF!$Q:$R,2,FALSE),IF($A$44="Produits bruts d'origine minerale",VLOOKUP(VLOOKUP($A57,OUTIL!$AS:$AX,B$1,FALSE),REF!$AF:$AG,2,FALSE),IF($A$44="Produits finis de consommation",VLOOKUP(VLOOKUP($A57,OUTIL!$BA:$BF,B$1,FALSE),REF!$T:$U,2,FALSE),IF($A$44="Produits finis d'equipement agricole",VLOOKUP(VLOOKUP($A57,OUTIL!$BI:$BN,B$1,FALSE),REF!$AI:$AJ,2,FALSE),IF($A$44="Produits finis d'equipement industriel",VLOOKUP(VLOOKUP($A57,OUTIL!$BQ:$BV,B$1,FALSE),REF!$W:$X,2,FALSE),"Ahmadovitch")))))))))</f>
        <v>Algues</v>
      </c>
      <c r="C57" s="5">
        <f>ROUND(IF($A$44="Alimentation, boissons et tabacs",VLOOKUP($A57,OUTIL!$E:$J,C$1,FALSE),IF($A$44="Demi produits",VLOOKUP($A57,OUTIL!$M:$R,C$1,FALSE),IF($A$44="Energie  et  lubrifiants",VLOOKUP($A57,OUTIL!$U:$Z,C$1,FALSE),IF($A$44="Or industriel",VLOOKUP($A57,OUTIL!$AC:$AH,C$1,FALSE),IF($A$44="Produits bruts d'origine animale et vegetale",VLOOKUP($A57,OUTIL!$AK:$AP,C$1,FALSE),IF($A$44="Produits bruts d'origine minerale",VLOOKUP($A57,OUTIL!$AS:$AX,C$1,FALSE),IF($A$44="Produits finis de consommation",VLOOKUP($A57,OUTIL!$BA:$BF,C$1,FALSE),IF($A$44="Produits finis d'equipement agricole",VLOOKUP($A57,OUTIL!$BI:$BN,C$1,FALSE),IF($A$44="Produits finis d'equipement industriel",VLOOKUP($A57,OUTIL!$BQ:$BV,C$1,FALSE),"Ahmadovitch")))))))))/1000,0)</f>
        <v>655</v>
      </c>
      <c r="D57" s="5">
        <f>ROUND(IF($A$44="Alimentation, boissons et tabacs",VLOOKUP($A57,OUTIL!$E:$J,D$1,FALSE),IF($A$44="Demi produits",VLOOKUP($A57,OUTIL!$M:$R,D$1,FALSE),IF($A$44="Energie  et  lubrifiants",VLOOKUP($A57,OUTIL!$U:$Z,D$1,FALSE),IF($A$44="Or industriel",VLOOKUP($A57,OUTIL!$AC:$AH,D$1,FALSE),IF($A$44="Produits bruts d'origine animale et vegetale",VLOOKUP($A57,OUTIL!$AK:$AP,D$1,FALSE),IF($A$44="Produits bruts d'origine minerale",VLOOKUP($A57,OUTIL!$AS:$AX,D$1,FALSE),IF($A$44="Produits finis de consommation",VLOOKUP($A57,OUTIL!$BA:$BF,D$1,FALSE),IF($A$44="Produits finis d'equipement agricole",VLOOKUP($A57,OUTIL!$BI:$BN,D$1,FALSE),IF($A$44="Produits finis d'equipement industriel",VLOOKUP($A57,OUTIL!$BQ:$BV,D$1,FALSE),"Ahmadovitch")))))))))/1000,0)</f>
        <v>19660</v>
      </c>
      <c r="E57" s="5">
        <f>ROUND(IF($A$44="Alimentation, boissons et tabacs",VLOOKUP($A57,OUTIL!$E:$J,E$1,FALSE),IF($A$44="Demi produits",VLOOKUP($A57,OUTIL!$M:$R,E$1,FALSE),IF($A$44="Energie  et  lubrifiants",VLOOKUP($A57,OUTIL!$U:$Z,E$1,FALSE),IF($A$44="Or industriel",VLOOKUP($A57,OUTIL!$AC:$AH,E$1,FALSE),IF($A$44="Produits bruts d'origine animale et vegetale",VLOOKUP($A57,OUTIL!$AK:$AP,E$1,FALSE),IF($A$44="Produits bruts d'origine minerale",VLOOKUP($A57,OUTIL!$AS:$AX,E$1,FALSE),IF($A$44="Produits finis de consommation",VLOOKUP($A57,OUTIL!$BA:$BF,E$1,FALSE),IF($A$44="Produits finis d'equipement agricole",VLOOKUP($A57,OUTIL!$BI:$BN,E$1,FALSE),IF($A$44="Produits finis d'equipement industriel",VLOOKUP($A57,OUTIL!$BQ:$BV,E$1,FALSE),"Ahmadovitch")))))))))/1000,0)</f>
        <v>1000</v>
      </c>
      <c r="F57" s="5">
        <f>ROUND(IF($A$44="Alimentation, boissons et tabacs",VLOOKUP($A57,OUTIL!$E:$J,F$1,FALSE),IF($A$44="Demi produits",VLOOKUP($A57,OUTIL!$M:$R,F$1,FALSE),IF($A$44="Energie  et  lubrifiants",VLOOKUP($A57,OUTIL!$U:$Z,F$1,FALSE),IF($A$44="Or industriel",VLOOKUP($A57,OUTIL!$AC:$AH,F$1,FALSE),IF($A$44="Produits bruts d'origine animale et vegetale",VLOOKUP($A57,OUTIL!$AK:$AP,F$1,FALSE),IF($A$44="Produits bruts d'origine minerale",VLOOKUP($A57,OUTIL!$AS:$AX,F$1,FALSE),IF($A$44="Produits finis de consommation",VLOOKUP($A57,OUTIL!$BA:$BF,F$1,FALSE),IF($A$44="Produits finis d'equipement agricole",VLOOKUP($A57,OUTIL!$BI:$BN,F$1,FALSE),IF($A$44="Produits finis d'equipement industriel",VLOOKUP($A57,OUTIL!$BQ:$BV,F$1,FALSE),"Ahmadovitch")))))))))/1000,0)</f>
        <v>26562</v>
      </c>
    </row>
    <row r="58" spans="1:6" ht="16.5" x14ac:dyDescent="0.3">
      <c r="A58">
        <v>14</v>
      </c>
      <c r="B58" s="5" t="str">
        <f>IF($A$44="Alimentation, boissons et tabacs",VLOOKUP(VLOOKUP($A58,OUTIL!$E:$J,B$1,FALSE),REF!$K:$L,2,FALSE),IF($A$44="Demi produits",VLOOKUP(VLOOKUP($A58,OUTIL!$M:$R,B$1,FALSE),REF!$N:$O,2,FALSE),IF($A$44="Energie  et  lubrifiants",VLOOKUP(VLOOKUP($A58,OUTIL!$U:$Z,B$1,FALSE),REF!$Z:$AA,2,FALSE),IF($A$44="Or industriel",VLOOKUP(VLOOKUP($A58,OUTIL!$AC:$AH,B$1,FALSE),REF!$AC:$AD,2,FALSE),IF($A$44="Produits bruts d'origine animale et vegetale",VLOOKUP(VLOOKUP($A58,OUTIL!$AK:$AP,B$1,FALSE),REF!$Q:$R,2,FALSE),IF($A$44="Produits bruts d'origine minerale",VLOOKUP(VLOOKUP($A58,OUTIL!$AS:$AX,B$1,FALSE),REF!$AF:$AG,2,FALSE),IF($A$44="Produits finis de consommation",VLOOKUP(VLOOKUP($A58,OUTIL!$BA:$BF,B$1,FALSE),REF!$T:$U,2,FALSE),IF($A$44="Produits finis d'equipement agricole",VLOOKUP(VLOOKUP($A58,OUTIL!$BI:$BN,B$1,FALSE),REF!$AI:$AJ,2,FALSE),IF($A$44="Produits finis d'equipement industriel",VLOOKUP(VLOOKUP($A58,OUTIL!$BQ:$BV,B$1,FALSE),REF!$W:$X,2,FALSE),"Ahmadovitch")))))))))</f>
        <v>Huile de tournesol brute ou raffinée</v>
      </c>
      <c r="C58" s="5">
        <f>ROUND(IF($A$44="Alimentation, boissons et tabacs",VLOOKUP($A58,OUTIL!$E:$J,C$1,FALSE),IF($A$44="Demi produits",VLOOKUP($A58,OUTIL!$M:$R,C$1,FALSE),IF($A$44="Energie  et  lubrifiants",VLOOKUP($A58,OUTIL!$U:$Z,C$1,FALSE),IF($A$44="Or industriel",VLOOKUP($A58,OUTIL!$AC:$AH,C$1,FALSE),IF($A$44="Produits bruts d'origine animale et vegetale",VLOOKUP($A58,OUTIL!$AK:$AP,C$1,FALSE),IF($A$44="Produits bruts d'origine minerale",VLOOKUP($A58,OUTIL!$AS:$AX,C$1,FALSE),IF($A$44="Produits finis de consommation",VLOOKUP($A58,OUTIL!$BA:$BF,C$1,FALSE),IF($A$44="Produits finis d'equipement agricole",VLOOKUP($A58,OUTIL!$BI:$BN,C$1,FALSE),IF($A$44="Produits finis d'equipement industriel",VLOOKUP($A58,OUTIL!$BQ:$BV,C$1,FALSE),"Ahmadovitch")))))))))/1000,0)</f>
        <v>959</v>
      </c>
      <c r="D58" s="5">
        <f>ROUND(IF($A$44="Alimentation, boissons et tabacs",VLOOKUP($A58,OUTIL!$E:$J,D$1,FALSE),IF($A$44="Demi produits",VLOOKUP($A58,OUTIL!$M:$R,D$1,FALSE),IF($A$44="Energie  et  lubrifiants",VLOOKUP($A58,OUTIL!$U:$Z,D$1,FALSE),IF($A$44="Or industriel",VLOOKUP($A58,OUTIL!$AC:$AH,D$1,FALSE),IF($A$44="Produits bruts d'origine animale et vegetale",VLOOKUP($A58,OUTIL!$AK:$AP,D$1,FALSE),IF($A$44="Produits bruts d'origine minerale",VLOOKUP($A58,OUTIL!$AS:$AX,D$1,FALSE),IF($A$44="Produits finis de consommation",VLOOKUP($A58,OUTIL!$BA:$BF,D$1,FALSE),IF($A$44="Produits finis d'equipement agricole",VLOOKUP($A58,OUTIL!$BI:$BN,D$1,FALSE),IF($A$44="Produits finis d'equipement industriel",VLOOKUP($A58,OUTIL!$BQ:$BV,D$1,FALSE),"Ahmadovitch")))))))))/1000,0)</f>
        <v>15823</v>
      </c>
      <c r="E58" s="5">
        <f>ROUND(IF($A$44="Alimentation, boissons et tabacs",VLOOKUP($A58,OUTIL!$E:$J,E$1,FALSE),IF($A$44="Demi produits",VLOOKUP($A58,OUTIL!$M:$R,E$1,FALSE),IF($A$44="Energie  et  lubrifiants",VLOOKUP($A58,OUTIL!$U:$Z,E$1,FALSE),IF($A$44="Or industriel",VLOOKUP($A58,OUTIL!$AC:$AH,E$1,FALSE),IF($A$44="Produits bruts d'origine animale et vegetale",VLOOKUP($A58,OUTIL!$AK:$AP,E$1,FALSE),IF($A$44="Produits bruts d'origine minerale",VLOOKUP($A58,OUTIL!$AS:$AX,E$1,FALSE),IF($A$44="Produits finis de consommation",VLOOKUP($A58,OUTIL!$BA:$BF,E$1,FALSE),IF($A$44="Produits finis d'equipement agricole",VLOOKUP($A58,OUTIL!$BI:$BN,E$1,FALSE),IF($A$44="Produits finis d'equipement industriel",VLOOKUP($A58,OUTIL!$BQ:$BV,E$1,FALSE),"Ahmadovitch")))))))))/1000,0)</f>
        <v>4959</v>
      </c>
      <c r="F58" s="5">
        <f>ROUND(IF($A$44="Alimentation, boissons et tabacs",VLOOKUP($A58,OUTIL!$E:$J,F$1,FALSE),IF($A$44="Demi produits",VLOOKUP($A58,OUTIL!$M:$R,F$1,FALSE),IF($A$44="Energie  et  lubrifiants",VLOOKUP($A58,OUTIL!$U:$Z,F$1,FALSE),IF($A$44="Or industriel",VLOOKUP($A58,OUTIL!$AC:$AH,F$1,FALSE),IF($A$44="Produits bruts d'origine animale et vegetale",VLOOKUP($A58,OUTIL!$AK:$AP,F$1,FALSE),IF($A$44="Produits bruts d'origine minerale",VLOOKUP($A58,OUTIL!$AS:$AX,F$1,FALSE),IF($A$44="Produits finis de consommation",VLOOKUP($A58,OUTIL!$BA:$BF,F$1,FALSE),IF($A$44="Produits finis d'equipement agricole",VLOOKUP($A58,OUTIL!$BI:$BN,F$1,FALSE),IF($A$44="Produits finis d'equipement industriel",VLOOKUP($A58,OUTIL!$BQ:$BV,F$1,FALSE),"Ahmadovitch")))))))))/1000,0)</f>
        <v>77833</v>
      </c>
    </row>
    <row r="59" spans="1:6" ht="16.5" x14ac:dyDescent="0.3">
      <c r="A59">
        <v>15</v>
      </c>
      <c r="B59" s="5" t="str">
        <f>IF($A$44="Alimentation, boissons et tabacs",VLOOKUP(VLOOKUP($A59,OUTIL!$E:$J,B$1,FALSE),REF!$K:$L,2,FALSE),IF($A$44="Demi produits",VLOOKUP(VLOOKUP($A59,OUTIL!$M:$R,B$1,FALSE),REF!$N:$O,2,FALSE),IF($A$44="Energie  et  lubrifiants",VLOOKUP(VLOOKUP($A59,OUTIL!$U:$Z,B$1,FALSE),REF!$Z:$AA,2,FALSE),IF($A$44="Or industriel",VLOOKUP(VLOOKUP($A59,OUTIL!$AC:$AH,B$1,FALSE),REF!$AC:$AD,2,FALSE),IF($A$44="Produits bruts d'origine animale et vegetale",VLOOKUP(VLOOKUP($A59,OUTIL!$AK:$AP,B$1,FALSE),REF!$Q:$R,2,FALSE),IF($A$44="Produits bruts d'origine minerale",VLOOKUP(VLOOKUP($A59,OUTIL!$AS:$AX,B$1,FALSE),REF!$AF:$AG,2,FALSE),IF($A$44="Produits finis de consommation",VLOOKUP(VLOOKUP($A59,OUTIL!$BA:$BF,B$1,FALSE),REF!$T:$U,2,FALSE),IF($A$44="Produits finis d'equipement agricole",VLOOKUP(VLOOKUP($A59,OUTIL!$BI:$BN,B$1,FALSE),REF!$AI:$AJ,2,FALSE),IF($A$44="Produits finis d'equipement industriel",VLOOKUP(VLOOKUP($A59,OUTIL!$BQ:$BV,B$1,FALSE),REF!$W:$X,2,FALSE),"Ahmadovitch")))))))))</f>
        <v>Vieux papiers</v>
      </c>
      <c r="C59" s="5">
        <f>ROUND(IF($A$44="Alimentation, boissons et tabacs",VLOOKUP($A59,OUTIL!$E:$J,C$1,FALSE),IF($A$44="Demi produits",VLOOKUP($A59,OUTIL!$M:$R,C$1,FALSE),IF($A$44="Energie  et  lubrifiants",VLOOKUP($A59,OUTIL!$U:$Z,C$1,FALSE),IF($A$44="Or industriel",VLOOKUP($A59,OUTIL!$AC:$AH,C$1,FALSE),IF($A$44="Produits bruts d'origine animale et vegetale",VLOOKUP($A59,OUTIL!$AK:$AP,C$1,FALSE),IF($A$44="Produits bruts d'origine minerale",VLOOKUP($A59,OUTIL!$AS:$AX,C$1,FALSE),IF($A$44="Produits finis de consommation",VLOOKUP($A59,OUTIL!$BA:$BF,C$1,FALSE),IF($A$44="Produits finis d'equipement agricole",VLOOKUP($A59,OUTIL!$BI:$BN,C$1,FALSE),IF($A$44="Produits finis d'equipement industriel",VLOOKUP($A59,OUTIL!$BQ:$BV,C$1,FALSE),"Ahmadovitch")))))))))/1000,0)</f>
        <v>8882</v>
      </c>
      <c r="D59" s="5">
        <f>ROUND(IF($A$44="Alimentation, boissons et tabacs",VLOOKUP($A59,OUTIL!$E:$J,D$1,FALSE),IF($A$44="Demi produits",VLOOKUP($A59,OUTIL!$M:$R,D$1,FALSE),IF($A$44="Energie  et  lubrifiants",VLOOKUP($A59,OUTIL!$U:$Z,D$1,FALSE),IF($A$44="Or industriel",VLOOKUP($A59,OUTIL!$AC:$AH,D$1,FALSE),IF($A$44="Produits bruts d'origine animale et vegetale",VLOOKUP($A59,OUTIL!$AK:$AP,D$1,FALSE),IF($A$44="Produits bruts d'origine minerale",VLOOKUP($A59,OUTIL!$AS:$AX,D$1,FALSE),IF($A$44="Produits finis de consommation",VLOOKUP($A59,OUTIL!$BA:$BF,D$1,FALSE),IF($A$44="Produits finis d'equipement agricole",VLOOKUP($A59,OUTIL!$BI:$BN,D$1,FALSE),IF($A$44="Produits finis d'equipement industriel",VLOOKUP($A59,OUTIL!$BQ:$BV,D$1,FALSE),"Ahmadovitch")))))))))/1000,0)</f>
        <v>11780</v>
      </c>
      <c r="E59" s="5">
        <f>ROUND(IF($A$44="Alimentation, boissons et tabacs",VLOOKUP($A59,OUTIL!$E:$J,E$1,FALSE),IF($A$44="Demi produits",VLOOKUP($A59,OUTIL!$M:$R,E$1,FALSE),IF($A$44="Energie  et  lubrifiants",VLOOKUP($A59,OUTIL!$U:$Z,E$1,FALSE),IF($A$44="Or industriel",VLOOKUP($A59,OUTIL!$AC:$AH,E$1,FALSE),IF($A$44="Produits bruts d'origine animale et vegetale",VLOOKUP($A59,OUTIL!$AK:$AP,E$1,FALSE),IF($A$44="Produits bruts d'origine minerale",VLOOKUP($A59,OUTIL!$AS:$AX,E$1,FALSE),IF($A$44="Produits finis de consommation",VLOOKUP($A59,OUTIL!$BA:$BF,E$1,FALSE),IF($A$44="Produits finis d'equipement agricole",VLOOKUP($A59,OUTIL!$BI:$BN,E$1,FALSE),IF($A$44="Produits finis d'equipement industriel",VLOOKUP($A59,OUTIL!$BQ:$BV,E$1,FALSE),"Ahmadovitch")))))))))/1000,0)</f>
        <v>10465</v>
      </c>
      <c r="F59" s="5">
        <f>ROUND(IF($A$44="Alimentation, boissons et tabacs",VLOOKUP($A59,OUTIL!$E:$J,F$1,FALSE),IF($A$44="Demi produits",VLOOKUP($A59,OUTIL!$M:$R,F$1,FALSE),IF($A$44="Energie  et  lubrifiants",VLOOKUP($A59,OUTIL!$U:$Z,F$1,FALSE),IF($A$44="Or industriel",VLOOKUP($A59,OUTIL!$AC:$AH,F$1,FALSE),IF($A$44="Produits bruts d'origine animale et vegetale",VLOOKUP($A59,OUTIL!$AK:$AP,F$1,FALSE),IF($A$44="Produits bruts d'origine minerale",VLOOKUP($A59,OUTIL!$AS:$AX,F$1,FALSE),IF($A$44="Produits finis de consommation",VLOOKUP($A59,OUTIL!$BA:$BF,F$1,FALSE),IF($A$44="Produits finis d'equipement agricole",VLOOKUP($A59,OUTIL!$BI:$BN,F$1,FALSE),IF($A$44="Produits finis d'equipement industriel",VLOOKUP($A59,OUTIL!$BQ:$BV,F$1,FALSE),"Ahmadovitch")))))))))/1000,0)</f>
        <v>15870</v>
      </c>
    </row>
    <row r="60" spans="1:6" ht="16.5" x14ac:dyDescent="0.3">
      <c r="A60">
        <v>16</v>
      </c>
      <c r="B60" s="5" t="str">
        <f>IF($A$44="Alimentation, boissons et tabacs",VLOOKUP(VLOOKUP($A60,OUTIL!$E:$J,B$1,FALSE),REF!$K:$L,2,FALSE),IF($A$44="Demi produits",VLOOKUP(VLOOKUP($A60,OUTIL!$M:$R,B$1,FALSE),REF!$N:$O,2,FALSE),IF($A$44="Energie  et  lubrifiants",VLOOKUP(VLOOKUP($A60,OUTIL!$U:$Z,B$1,FALSE),REF!$Z:$AA,2,FALSE),IF($A$44="Or industriel",VLOOKUP(VLOOKUP($A60,OUTIL!$AC:$AH,B$1,FALSE),REF!$AC:$AD,2,FALSE),IF($A$44="Produits bruts d'origine animale et vegetale",VLOOKUP(VLOOKUP($A60,OUTIL!$AK:$AP,B$1,FALSE),REF!$Q:$R,2,FALSE),IF($A$44="Produits bruts d'origine minerale",VLOOKUP(VLOOKUP($A60,OUTIL!$AS:$AX,B$1,FALSE),REF!$AF:$AG,2,FALSE),IF($A$44="Produits finis de consommation",VLOOKUP(VLOOKUP($A60,OUTIL!$BA:$BF,B$1,FALSE),REF!$T:$U,2,FALSE),IF($A$44="Produits finis d'equipement agricole",VLOOKUP(VLOOKUP($A60,OUTIL!$BI:$BN,B$1,FALSE),REF!$AI:$AJ,2,FALSE),IF($A$44="Produits finis d'equipement industriel",VLOOKUP(VLOOKUP($A60,OUTIL!$BQ:$BV,B$1,FALSE),REF!$W:$X,2,FALSE),"Ahmadovitch")))))))))</f>
        <v>Déchets de matieres textiles</v>
      </c>
      <c r="C60" s="5">
        <f>ROUND(IF($A$44="Alimentation, boissons et tabacs",VLOOKUP($A60,OUTIL!$E:$J,C$1,FALSE),IF($A$44="Demi produits",VLOOKUP($A60,OUTIL!$M:$R,C$1,FALSE),IF($A$44="Energie  et  lubrifiants",VLOOKUP($A60,OUTIL!$U:$Z,C$1,FALSE),IF($A$44="Or industriel",VLOOKUP($A60,OUTIL!$AC:$AH,C$1,FALSE),IF($A$44="Produits bruts d'origine animale et vegetale",VLOOKUP($A60,OUTIL!$AK:$AP,C$1,FALSE),IF($A$44="Produits bruts d'origine minerale",VLOOKUP($A60,OUTIL!$AS:$AX,C$1,FALSE),IF($A$44="Produits finis de consommation",VLOOKUP($A60,OUTIL!$BA:$BF,C$1,FALSE),IF($A$44="Produits finis d'equipement agricole",VLOOKUP($A60,OUTIL!$BI:$BN,C$1,FALSE),IF($A$44="Produits finis d'equipement industriel",VLOOKUP($A60,OUTIL!$BQ:$BV,C$1,FALSE),"Ahmadovitch")))))))))/1000,0)</f>
        <v>4144</v>
      </c>
      <c r="D60" s="5">
        <f>ROUND(IF($A$44="Alimentation, boissons et tabacs",VLOOKUP($A60,OUTIL!$E:$J,D$1,FALSE),IF($A$44="Demi produits",VLOOKUP($A60,OUTIL!$M:$R,D$1,FALSE),IF($A$44="Energie  et  lubrifiants",VLOOKUP($A60,OUTIL!$U:$Z,D$1,FALSE),IF($A$44="Or industriel",VLOOKUP($A60,OUTIL!$AC:$AH,D$1,FALSE),IF($A$44="Produits bruts d'origine animale et vegetale",VLOOKUP($A60,OUTIL!$AK:$AP,D$1,FALSE),IF($A$44="Produits bruts d'origine minerale",VLOOKUP($A60,OUTIL!$AS:$AX,D$1,FALSE),IF($A$44="Produits finis de consommation",VLOOKUP($A60,OUTIL!$BA:$BF,D$1,FALSE),IF($A$44="Produits finis d'equipement agricole",VLOOKUP($A60,OUTIL!$BI:$BN,D$1,FALSE),IF($A$44="Produits finis d'equipement industriel",VLOOKUP($A60,OUTIL!$BQ:$BV,D$1,FALSE),"Ahmadovitch")))))))))/1000,0)</f>
        <v>8285</v>
      </c>
      <c r="E60" s="5">
        <f>ROUND(IF($A$44="Alimentation, boissons et tabacs",VLOOKUP($A60,OUTIL!$E:$J,E$1,FALSE),IF($A$44="Demi produits",VLOOKUP($A60,OUTIL!$M:$R,E$1,FALSE),IF($A$44="Energie  et  lubrifiants",VLOOKUP($A60,OUTIL!$U:$Z,E$1,FALSE),IF($A$44="Or industriel",VLOOKUP($A60,OUTIL!$AC:$AH,E$1,FALSE),IF($A$44="Produits bruts d'origine animale et vegetale",VLOOKUP($A60,OUTIL!$AK:$AP,E$1,FALSE),IF($A$44="Produits bruts d'origine minerale",VLOOKUP($A60,OUTIL!$AS:$AX,E$1,FALSE),IF($A$44="Produits finis de consommation",VLOOKUP($A60,OUTIL!$BA:$BF,E$1,FALSE),IF($A$44="Produits finis d'equipement agricole",VLOOKUP($A60,OUTIL!$BI:$BN,E$1,FALSE),IF($A$44="Produits finis d'equipement industriel",VLOOKUP($A60,OUTIL!$BQ:$BV,E$1,FALSE),"Ahmadovitch")))))))))/1000,0)</f>
        <v>3112</v>
      </c>
      <c r="F60" s="5">
        <f>ROUND(IF($A$44="Alimentation, boissons et tabacs",VLOOKUP($A60,OUTIL!$E:$J,F$1,FALSE),IF($A$44="Demi produits",VLOOKUP($A60,OUTIL!$M:$R,F$1,FALSE),IF($A$44="Energie  et  lubrifiants",VLOOKUP($A60,OUTIL!$U:$Z,F$1,FALSE),IF($A$44="Or industriel",VLOOKUP($A60,OUTIL!$AC:$AH,F$1,FALSE),IF($A$44="Produits bruts d'origine animale et vegetale",VLOOKUP($A60,OUTIL!$AK:$AP,F$1,FALSE),IF($A$44="Produits bruts d'origine minerale",VLOOKUP($A60,OUTIL!$AS:$AX,F$1,FALSE),IF($A$44="Produits finis de consommation",VLOOKUP($A60,OUTIL!$BA:$BF,F$1,FALSE),IF($A$44="Produits finis d'equipement agricole",VLOOKUP($A60,OUTIL!$BI:$BN,F$1,FALSE),IF($A$44="Produits finis d'equipement industriel",VLOOKUP($A60,OUTIL!$BQ:$BV,F$1,FALSE),"Ahmadovitch")))))))))/1000,0)</f>
        <v>7369</v>
      </c>
    </row>
    <row r="61" spans="1:6" ht="16.5" x14ac:dyDescent="0.3">
      <c r="B61" s="5" t="s">
        <v>49</v>
      </c>
      <c r="C61" s="6">
        <f>C44-SUM(C45:C60)</f>
        <v>2826</v>
      </c>
      <c r="D61" s="6">
        <f>D44-SUM(D45:D60)</f>
        <v>33700</v>
      </c>
      <c r="E61" s="6">
        <f>E44-SUM(E45:E60)</f>
        <v>5427</v>
      </c>
      <c r="F61" s="6">
        <f>F44-SUM(F45:F60)</f>
        <v>50576</v>
      </c>
    </row>
    <row r="62" spans="1:6" x14ac:dyDescent="0.25">
      <c r="A62" t="s">
        <v>220</v>
      </c>
      <c r="B62" s="2" t="str">
        <f>IF($A$62="Alimentation, boissons et tabacs",VLOOKUP(VLOOKUP($A62,OUTIL!$E:$J,B$1,FALSE),REF!$K:$L,2,FALSE),IF($A$62="Demi produits",VLOOKUP(VLOOKUP($A62,OUTIL!$M:$R,B$1,FALSE),REF!$N:$O,2,FALSE),IF($A$62="Energie  et  lubrifiants",VLOOKUP(VLOOKUP($A62,OUTIL!$U:$Z,B$1,FALSE),REF!$Z:$AA,2,FALSE),IF($A$62="Or industriel",VLOOKUP(VLOOKUP($A62,OUTIL!$AC:$AH,B$1,FALSE),REF!$AC:$AD,2,FALSE),IF($A$62="Produits bruts d'origine animale et vegetale",VLOOKUP(VLOOKUP($A62,OUTIL!$AK:$AP,B$1,FALSE),REF!$Q:$R,2,FALSE),IF($A$62="Produits bruts d'origine minerale",VLOOKUP(VLOOKUP($A62,OUTIL!$AS:$AX,B$1,FALSE),REF!$AF:$AG,2,FALSE),IF($A$62="Produits finis de consommation",VLOOKUP(VLOOKUP($A62,OUTIL!$BA:$BF,B$1,FALSE),REF!$T:$U,2,FALSE),IF($A$62="Produits finis d'equipement agricole",VLOOKUP(VLOOKUP($A62,OUTIL!$BI:$BN,B$1,FALSE),REF!$AI:$AJ,2,FALSE),IF($A$62="Produits finis d'equipement industriel",VLOOKUP(VLOOKUP($A62,OUTIL!$BQ:$BV,B$1,FALSE),REF!$W:$X,2,FALSE),"Ahmadovitch")))))))))</f>
        <v>PRODUITS BRUTS D'ORIGINE MINERALE</v>
      </c>
      <c r="C62" s="2">
        <f>ROUND(IF($A$62="Alimentation, boissons et tabacs",VLOOKUP($A62,OUTIL!$E:$J,C$1,FALSE),IF($A$62="Demi produits",VLOOKUP($A62,OUTIL!$M:$R,C$1,FALSE),IF($A$62="Energie  et  lubrifiants",VLOOKUP($A62,OUTIL!$U:$Z,C$1,FALSE),IF($A$62="Or industriel",VLOOKUP($A62,OUTIL!$AC:$AH,C$1,FALSE),IF($A$62="Produits bruts d'origine animale et vegetale",VLOOKUP($A62,OUTIL!$AK:$AP,C$1,FALSE),IF($A$62="Produits bruts d'origine minerale",VLOOKUP($A62,OUTIL!$AS:$AX,C$1,FALSE),IF($A$62="Produits finis de consommation",VLOOKUP($A62,OUTIL!$BA:$BF,C$1,FALSE),IF($A$62="Produits finis d'equipement agricole",VLOOKUP($A62,OUTIL!$BI:$BN,C$1,FALSE),IF($A$62="Produits finis d'equipement industriel",VLOOKUP($A62,OUTIL!$BQ:$BV,C$1,FALSE),"Ahmadovitch")))))))))/1000,0)</f>
        <v>2723294</v>
      </c>
      <c r="D62" s="2">
        <f>ROUND(IF($A$62="Alimentation, boissons et tabacs",VLOOKUP($A62,OUTIL!$E:$J,D$1,FALSE),IF($A$62="Demi produits",VLOOKUP($A62,OUTIL!$M:$R,D$1,FALSE),IF($A$62="Energie  et  lubrifiants",VLOOKUP($A62,OUTIL!$U:$Z,D$1,FALSE),IF($A$62="Or industriel",VLOOKUP($A62,OUTIL!$AC:$AH,D$1,FALSE),IF($A$62="Produits bruts d'origine animale et vegetale",VLOOKUP($A62,OUTIL!$AK:$AP,D$1,FALSE),IF($A$62="Produits bruts d'origine minerale",VLOOKUP($A62,OUTIL!$AS:$AX,D$1,FALSE),IF($A$62="Produits finis de consommation",VLOOKUP($A62,OUTIL!$BA:$BF,D$1,FALSE),IF($A$62="Produits finis d'equipement agricole",VLOOKUP($A62,OUTIL!$BI:$BN,D$1,FALSE),IF($A$62="Produits finis d'equipement industriel",VLOOKUP($A62,OUTIL!$BQ:$BV,D$1,FALSE),"Ahmadovitch")))))))))/1000,0)</f>
        <v>4648141</v>
      </c>
      <c r="E62" s="2">
        <f>ROUND(IF($A$62="Alimentation, boissons et tabacs",VLOOKUP($A62,OUTIL!$E:$J,E$1,FALSE),IF($A$62="Demi produits",VLOOKUP($A62,OUTIL!$M:$R,E$1,FALSE),IF($A$62="Energie  et  lubrifiants",VLOOKUP($A62,OUTIL!$U:$Z,E$1,FALSE),IF($A$62="Or industriel",VLOOKUP($A62,OUTIL!$AC:$AH,E$1,FALSE),IF($A$62="Produits bruts d'origine animale et vegetale",VLOOKUP($A62,OUTIL!$AK:$AP,E$1,FALSE),IF($A$62="Produits bruts d'origine minerale",VLOOKUP($A62,OUTIL!$AS:$AX,E$1,FALSE),IF($A$62="Produits finis de consommation",VLOOKUP($A62,OUTIL!$BA:$BF,E$1,FALSE),IF($A$62="Produits finis d'equipement agricole",VLOOKUP($A62,OUTIL!$BI:$BN,E$1,FALSE),IF($A$62="Produits finis d'equipement industriel",VLOOKUP($A62,OUTIL!$BQ:$BV,E$1,FALSE),"Ahmadovitch")))))))))/1000,0)</f>
        <v>2803043</v>
      </c>
      <c r="F62" s="2">
        <f>ROUND(IF($A$62="Alimentation, boissons et tabacs",VLOOKUP($A62,OUTIL!$E:$J,F$1,FALSE),IF($A$62="Demi produits",VLOOKUP($A62,OUTIL!$M:$R,F$1,FALSE),IF($A$62="Energie  et  lubrifiants",VLOOKUP($A62,OUTIL!$U:$Z,F$1,FALSE),IF($A$62="Or industriel",VLOOKUP($A62,OUTIL!$AC:$AH,F$1,FALSE),IF($A$62="Produits bruts d'origine animale et vegetale",VLOOKUP($A62,OUTIL!$AK:$AP,F$1,FALSE),IF($A$62="Produits bruts d'origine minerale",VLOOKUP($A62,OUTIL!$AS:$AX,F$1,FALSE),IF($A$62="Produits finis de consommation",VLOOKUP($A62,OUTIL!$BA:$BF,F$1,FALSE),IF($A$62="Produits finis d'equipement agricole",VLOOKUP($A62,OUTIL!$BI:$BN,F$1,FALSE),IF($A$62="Produits finis d'equipement industriel",VLOOKUP($A62,OUTIL!$BQ:$BV,F$1,FALSE),"Ahmadovitch")))))))))/1000,0)</f>
        <v>3753199</v>
      </c>
    </row>
    <row r="63" spans="1:6" ht="16.5" x14ac:dyDescent="0.3">
      <c r="A63">
        <v>1</v>
      </c>
      <c r="B63" s="5" t="str">
        <f>IF($A$62="Alimentation, boissons et tabacs",VLOOKUP(VLOOKUP($A63,OUTIL!$E:$J,B$1,FALSE),REF!$K:$L,2,FALSE),IF($A$62="Demi produits",VLOOKUP(VLOOKUP($A63,OUTIL!$M:$R,B$1,FALSE),REF!$N:$O,2,FALSE),IF($A$62="Energie  et  lubrifiants",VLOOKUP(VLOOKUP($A63,OUTIL!$U:$Z,B$1,FALSE),REF!$Z:$AA,2,FALSE),IF($A$62="Or industriel",VLOOKUP(VLOOKUP($A63,OUTIL!$AC:$AH,B$1,FALSE),REF!$AC:$AD,2,FALSE),IF($A$62="Produits bruts d'origine animale et vegetale",VLOOKUP(VLOOKUP($A63,OUTIL!$AK:$AP,B$1,FALSE),REF!$Q:$R,2,FALSE),IF($A$62="Produits bruts d'origine minerale",VLOOKUP(VLOOKUP($A63,OUTIL!$AS:$AX,B$1,FALSE),REF!$AF:$AG,2,FALSE),IF($A$62="Produits finis de consommation",VLOOKUP(VLOOKUP($A63,OUTIL!$BA:$BF,B$1,FALSE),REF!$T:$U,2,FALSE),IF($A$62="Produits finis d'equipement agricole",VLOOKUP(VLOOKUP($A63,OUTIL!$BI:$BN,B$1,FALSE),REF!$AI:$AJ,2,FALSE),IF($A$62="Produits finis d'equipement industriel",VLOOKUP(VLOOKUP($A63,OUTIL!$BQ:$BV,B$1,FALSE),REF!$W:$X,2,FALSE),"Ahmadovitch")))))))))</f>
        <v>Phosphates</v>
      </c>
      <c r="C63" s="5">
        <f>ROUND(IF($A$62="Alimentation, boissons et tabacs",VLOOKUP($A63,OUTIL!$E:$J,C$1,FALSE),IF($A$62="Demi produits",VLOOKUP($A63,OUTIL!$M:$R,C$1,FALSE),IF($A$62="Energie  et  lubrifiants",VLOOKUP($A63,OUTIL!$U:$Z,C$1,FALSE),IF($A$62="Or industriel",VLOOKUP($A63,OUTIL!$AC:$AH,C$1,FALSE),IF($A$62="Produits bruts d'origine animale et vegetale",VLOOKUP($A63,OUTIL!$AK:$AP,C$1,FALSE),IF($A$62="Produits bruts d'origine minerale",VLOOKUP($A63,OUTIL!$AS:$AX,C$1,FALSE),IF($A$62="Produits finis de consommation",VLOOKUP($A63,OUTIL!$BA:$BF,C$1,FALSE),IF($A$62="Produits finis d'equipement agricole",VLOOKUP($A63,OUTIL!$BI:$BN,C$1,FALSE),IF($A$62="Produits finis d'equipement industriel",VLOOKUP($A63,OUTIL!$BQ:$BV,C$1,FALSE),"Ahmadovitch")))))))))/1000,0)</f>
        <v>1481496</v>
      </c>
      <c r="D63" s="5">
        <f>ROUND(IF($A$62="Alimentation, boissons et tabacs",VLOOKUP($A63,OUTIL!$E:$J,D$1,FALSE),IF($A$62="Demi produits",VLOOKUP($A63,OUTIL!$M:$R,D$1,FALSE),IF($A$62="Energie  et  lubrifiants",VLOOKUP($A63,OUTIL!$U:$Z,D$1,FALSE),IF($A$62="Or industriel",VLOOKUP($A63,OUTIL!$AC:$AH,D$1,FALSE),IF($A$62="Produits bruts d'origine animale et vegetale",VLOOKUP($A63,OUTIL!$AK:$AP,D$1,FALSE),IF($A$62="Produits bruts d'origine minerale",VLOOKUP($A63,OUTIL!$AS:$AX,D$1,FALSE),IF($A$62="Produits finis de consommation",VLOOKUP($A63,OUTIL!$BA:$BF,D$1,FALSE),IF($A$62="Produits finis d'equipement agricole",VLOOKUP($A63,OUTIL!$BI:$BN,D$1,FALSE),IF($A$62="Produits finis d'equipement industriel",VLOOKUP($A63,OUTIL!$BQ:$BV,D$1,FALSE),"Ahmadovitch")))))))))/1000,0)</f>
        <v>1920690</v>
      </c>
      <c r="E63" s="5">
        <f>ROUND(IF($A$62="Alimentation, boissons et tabacs",VLOOKUP($A63,OUTIL!$E:$J,E$1,FALSE),IF($A$62="Demi produits",VLOOKUP($A63,OUTIL!$M:$R,E$1,FALSE),IF($A$62="Energie  et  lubrifiants",VLOOKUP($A63,OUTIL!$U:$Z,E$1,FALSE),IF($A$62="Or industriel",VLOOKUP($A63,OUTIL!$AC:$AH,E$1,FALSE),IF($A$62="Produits bruts d'origine animale et vegetale",VLOOKUP($A63,OUTIL!$AK:$AP,E$1,FALSE),IF($A$62="Produits bruts d'origine minerale",VLOOKUP($A63,OUTIL!$AS:$AX,E$1,FALSE),IF($A$62="Produits finis de consommation",VLOOKUP($A63,OUTIL!$BA:$BF,E$1,FALSE),IF($A$62="Produits finis d'equipement agricole",VLOOKUP($A63,OUTIL!$BI:$BN,E$1,FALSE),IF($A$62="Produits finis d'equipement industriel",VLOOKUP($A63,OUTIL!$BQ:$BV,E$1,FALSE),"Ahmadovitch")))))))))/1000,0)</f>
        <v>1392619</v>
      </c>
      <c r="F63" s="5">
        <f>ROUND(IF($A$62="Alimentation, boissons et tabacs",VLOOKUP($A63,OUTIL!$E:$J,F$1,FALSE),IF($A$62="Demi produits",VLOOKUP($A63,OUTIL!$M:$R,F$1,FALSE),IF($A$62="Energie  et  lubrifiants",VLOOKUP($A63,OUTIL!$U:$Z,F$1,FALSE),IF($A$62="Or industriel",VLOOKUP($A63,OUTIL!$AC:$AH,F$1,FALSE),IF($A$62="Produits bruts d'origine animale et vegetale",VLOOKUP($A63,OUTIL!$AK:$AP,F$1,FALSE),IF($A$62="Produits bruts d'origine minerale",VLOOKUP($A63,OUTIL!$AS:$AX,F$1,FALSE),IF($A$62="Produits finis de consommation",VLOOKUP($A63,OUTIL!$BA:$BF,F$1,FALSE),IF($A$62="Produits finis d'equipement agricole",VLOOKUP($A63,OUTIL!$BI:$BN,F$1,FALSE),IF($A$62="Produits finis d'equipement industriel",VLOOKUP($A63,OUTIL!$BQ:$BV,F$1,FALSE),"Ahmadovitch")))))))))/1000,0)</f>
        <v>1995777</v>
      </c>
    </row>
    <row r="64" spans="1:6" ht="16.5" x14ac:dyDescent="0.3">
      <c r="A64">
        <v>2</v>
      </c>
      <c r="B64" s="5" t="str">
        <f>IF($A$62="Alimentation, boissons et tabacs",VLOOKUP(VLOOKUP($A64,OUTIL!$E:$J,B$1,FALSE),REF!$K:$L,2,FALSE),IF($A$62="Demi produits",VLOOKUP(VLOOKUP($A64,OUTIL!$M:$R,B$1,FALSE),REF!$N:$O,2,FALSE),IF($A$62="Energie  et  lubrifiants",VLOOKUP(VLOOKUP($A64,OUTIL!$U:$Z,B$1,FALSE),REF!$Z:$AA,2,FALSE),IF($A$62="Or industriel",VLOOKUP(VLOOKUP($A64,OUTIL!$AC:$AH,B$1,FALSE),REF!$AC:$AD,2,FALSE),IF($A$62="Produits bruts d'origine animale et vegetale",VLOOKUP(VLOOKUP($A64,OUTIL!$AK:$AP,B$1,FALSE),REF!$Q:$R,2,FALSE),IF($A$62="Produits bruts d'origine minerale",VLOOKUP(VLOOKUP($A64,OUTIL!$AS:$AX,B$1,FALSE),REF!$AF:$AG,2,FALSE),IF($A$62="Produits finis de consommation",VLOOKUP(VLOOKUP($A64,OUTIL!$BA:$BF,B$1,FALSE),REF!$T:$U,2,FALSE),IF($A$62="Produits finis d'equipement agricole",VLOOKUP(VLOOKUP($A64,OUTIL!$BI:$BN,B$1,FALSE),REF!$AI:$AJ,2,FALSE),IF($A$62="Produits finis d'equipement industriel",VLOOKUP(VLOOKUP($A64,OUTIL!$BQ:$BV,B$1,FALSE),REF!$W:$X,2,FALSE),"Ahmadovitch")))))))))</f>
        <v>Minerai de cuivre</v>
      </c>
      <c r="C64" s="5">
        <f>ROUND(IF($A$62="Alimentation, boissons et tabacs",VLOOKUP($A64,OUTIL!$E:$J,C$1,FALSE),IF($A$62="Demi produits",VLOOKUP($A64,OUTIL!$M:$R,C$1,FALSE),IF($A$62="Energie  et  lubrifiants",VLOOKUP($A64,OUTIL!$U:$Z,C$1,FALSE),IF($A$62="Or industriel",VLOOKUP($A64,OUTIL!$AC:$AH,C$1,FALSE),IF($A$62="Produits bruts d'origine animale et vegetale",VLOOKUP($A64,OUTIL!$AK:$AP,C$1,FALSE),IF($A$62="Produits bruts d'origine minerale",VLOOKUP($A64,OUTIL!$AS:$AX,C$1,FALSE),IF($A$62="Produits finis de consommation",VLOOKUP($A64,OUTIL!$BA:$BF,C$1,FALSE),IF($A$62="Produits finis d'equipement agricole",VLOOKUP($A64,OUTIL!$BI:$BN,C$1,FALSE),IF($A$62="Produits finis d'equipement industriel",VLOOKUP($A64,OUTIL!$BQ:$BV,C$1,FALSE),"Ahmadovitch")))))))))/1000,0)</f>
        <v>46574</v>
      </c>
      <c r="D64" s="5">
        <f>ROUND(IF($A$62="Alimentation, boissons et tabacs",VLOOKUP($A64,OUTIL!$E:$J,D$1,FALSE),IF($A$62="Demi produits",VLOOKUP($A64,OUTIL!$M:$R,D$1,FALSE),IF($A$62="Energie  et  lubrifiants",VLOOKUP($A64,OUTIL!$U:$Z,D$1,FALSE),IF($A$62="Or industriel",VLOOKUP($A64,OUTIL!$AC:$AH,D$1,FALSE),IF($A$62="Produits bruts d'origine animale et vegetale",VLOOKUP($A64,OUTIL!$AK:$AP,D$1,FALSE),IF($A$62="Produits bruts d'origine minerale",VLOOKUP($A64,OUTIL!$AS:$AX,D$1,FALSE),IF($A$62="Produits finis de consommation",VLOOKUP($A64,OUTIL!$BA:$BF,D$1,FALSE),IF($A$62="Produits finis d'equipement agricole",VLOOKUP($A64,OUTIL!$BI:$BN,D$1,FALSE),IF($A$62="Produits finis d'equipement industriel",VLOOKUP($A64,OUTIL!$BQ:$BV,D$1,FALSE),"Ahmadovitch")))))))))/1000,0)</f>
        <v>1250696</v>
      </c>
      <c r="E64" s="5">
        <f>ROUND(IF($A$62="Alimentation, boissons et tabacs",VLOOKUP($A64,OUTIL!$E:$J,E$1,FALSE),IF($A$62="Demi produits",VLOOKUP($A64,OUTIL!$M:$R,E$1,FALSE),IF($A$62="Energie  et  lubrifiants",VLOOKUP($A64,OUTIL!$U:$Z,E$1,FALSE),IF($A$62="Or industriel",VLOOKUP($A64,OUTIL!$AC:$AH,E$1,FALSE),IF($A$62="Produits bruts d'origine animale et vegetale",VLOOKUP($A64,OUTIL!$AK:$AP,E$1,FALSE),IF($A$62="Produits bruts d'origine minerale",VLOOKUP($A64,OUTIL!$AS:$AX,E$1,FALSE),IF($A$62="Produits finis de consommation",VLOOKUP($A64,OUTIL!$BA:$BF,E$1,FALSE),IF($A$62="Produits finis d'equipement agricole",VLOOKUP($A64,OUTIL!$BI:$BN,E$1,FALSE),IF($A$62="Produits finis d'equipement industriel",VLOOKUP($A64,OUTIL!$BQ:$BV,E$1,FALSE),"Ahmadovitch")))))))))/1000,0)</f>
        <v>25828</v>
      </c>
      <c r="F64" s="5">
        <f>ROUND(IF($A$62="Alimentation, boissons et tabacs",VLOOKUP($A64,OUTIL!$E:$J,F$1,FALSE),IF($A$62="Demi produits",VLOOKUP($A64,OUTIL!$M:$R,F$1,FALSE),IF($A$62="Energie  et  lubrifiants",VLOOKUP($A64,OUTIL!$U:$Z,F$1,FALSE),IF($A$62="Or industriel",VLOOKUP($A64,OUTIL!$AC:$AH,F$1,FALSE),IF($A$62="Produits bruts d'origine animale et vegetale",VLOOKUP($A64,OUTIL!$AK:$AP,F$1,FALSE),IF($A$62="Produits bruts d'origine minerale",VLOOKUP($A64,OUTIL!$AS:$AX,F$1,FALSE),IF($A$62="Produits finis de consommation",VLOOKUP($A64,OUTIL!$BA:$BF,F$1,FALSE),IF($A$62="Produits finis d'equipement agricole",VLOOKUP($A64,OUTIL!$BI:$BN,F$1,FALSE),IF($A$62="Produits finis d'equipement industriel",VLOOKUP($A64,OUTIL!$BQ:$BV,F$1,FALSE),"Ahmadovitch")))))))))/1000,0)</f>
        <v>403020</v>
      </c>
    </row>
    <row r="65" spans="1:13" ht="16.5" x14ac:dyDescent="0.3">
      <c r="A65">
        <v>3</v>
      </c>
      <c r="B65" s="5" t="str">
        <f>IF($A$62="Alimentation, boissons et tabacs",VLOOKUP(VLOOKUP($A65,OUTIL!$E:$J,B$1,FALSE),REF!$K:$L,2,FALSE),IF($A$62="Demi produits",VLOOKUP(VLOOKUP($A65,OUTIL!$M:$R,B$1,FALSE),REF!$N:$O,2,FALSE),IF($A$62="Energie  et  lubrifiants",VLOOKUP(VLOOKUP($A65,OUTIL!$U:$Z,B$1,FALSE),REF!$Z:$AA,2,FALSE),IF($A$62="Or industriel",VLOOKUP(VLOOKUP($A65,OUTIL!$AC:$AH,B$1,FALSE),REF!$AC:$AD,2,FALSE),IF($A$62="Produits bruts d'origine animale et vegetale",VLOOKUP(VLOOKUP($A65,OUTIL!$AK:$AP,B$1,FALSE),REF!$Q:$R,2,FALSE),IF($A$62="Produits bruts d'origine minerale",VLOOKUP(VLOOKUP($A65,OUTIL!$AS:$AX,B$1,FALSE),REF!$AF:$AG,2,FALSE),IF($A$62="Produits finis de consommation",VLOOKUP(VLOOKUP($A65,OUTIL!$BA:$BF,B$1,FALSE),REF!$T:$U,2,FALSE),IF($A$62="Produits finis d'equipement agricole",VLOOKUP(VLOOKUP($A65,OUTIL!$BI:$BN,B$1,FALSE),REF!$AI:$AJ,2,FALSE),IF($A$62="Produits finis d'equipement industriel",VLOOKUP(VLOOKUP($A65,OUTIL!$BQ:$BV,B$1,FALSE),REF!$W:$X,2,FALSE),"Ahmadovitch")))))))))</f>
        <v>Ferraille, déchets, débris de cuivre,fonte, fer, acier et autres mierais</v>
      </c>
      <c r="C65" s="5">
        <f>ROUND(IF($A$62="Alimentation, boissons et tabacs",VLOOKUP($A65,OUTIL!$E:$J,C$1,FALSE),IF($A$62="Demi produits",VLOOKUP($A65,OUTIL!$M:$R,C$1,FALSE),IF($A$62="Energie  et  lubrifiants",VLOOKUP($A65,OUTIL!$U:$Z,C$1,FALSE),IF($A$62="Or industriel",VLOOKUP($A65,OUTIL!$AC:$AH,C$1,FALSE),IF($A$62="Produits bruts d'origine animale et vegetale",VLOOKUP($A65,OUTIL!$AK:$AP,C$1,FALSE),IF($A$62="Produits bruts d'origine minerale",VLOOKUP($A65,OUTIL!$AS:$AX,C$1,FALSE),IF($A$62="Produits finis de consommation",VLOOKUP($A65,OUTIL!$BA:$BF,C$1,FALSE),IF($A$62="Produits finis d'equipement agricole",VLOOKUP($A65,OUTIL!$BI:$BN,C$1,FALSE),IF($A$62="Produits finis d'equipement industriel",VLOOKUP($A65,OUTIL!$BQ:$BV,C$1,FALSE),"Ahmadovitch")))))))))/1000,0)</f>
        <v>12550</v>
      </c>
      <c r="D65" s="5">
        <f>ROUND(IF($A$62="Alimentation, boissons et tabacs",VLOOKUP($A65,OUTIL!$E:$J,D$1,FALSE),IF($A$62="Demi produits",VLOOKUP($A65,OUTIL!$M:$R,D$1,FALSE),IF($A$62="Energie  et  lubrifiants",VLOOKUP($A65,OUTIL!$U:$Z,D$1,FALSE),IF($A$62="Or industriel",VLOOKUP($A65,OUTIL!$AC:$AH,D$1,FALSE),IF($A$62="Produits bruts d'origine animale et vegetale",VLOOKUP($A65,OUTIL!$AK:$AP,D$1,FALSE),IF($A$62="Produits bruts d'origine minerale",VLOOKUP($A65,OUTIL!$AS:$AX,D$1,FALSE),IF($A$62="Produits finis de consommation",VLOOKUP($A65,OUTIL!$BA:$BF,D$1,FALSE),IF($A$62="Produits finis d'equipement agricole",VLOOKUP($A65,OUTIL!$BI:$BN,D$1,FALSE),IF($A$62="Produits finis d'equipement industriel",VLOOKUP($A65,OUTIL!$BQ:$BV,D$1,FALSE),"Ahmadovitch")))))))))/1000,0)</f>
        <v>365793</v>
      </c>
      <c r="E65" s="5">
        <f>ROUND(IF($A$62="Alimentation, boissons et tabacs",VLOOKUP($A65,OUTIL!$E:$J,E$1,FALSE),IF($A$62="Demi produits",VLOOKUP($A65,OUTIL!$M:$R,E$1,FALSE),IF($A$62="Energie  et  lubrifiants",VLOOKUP($A65,OUTIL!$U:$Z,E$1,FALSE),IF($A$62="Or industriel",VLOOKUP($A65,OUTIL!$AC:$AH,E$1,FALSE),IF($A$62="Produits bruts d'origine animale et vegetale",VLOOKUP($A65,OUTIL!$AK:$AP,E$1,FALSE),IF($A$62="Produits bruts d'origine minerale",VLOOKUP($A65,OUTIL!$AS:$AX,E$1,FALSE),IF($A$62="Produits finis de consommation",VLOOKUP($A65,OUTIL!$BA:$BF,E$1,FALSE),IF($A$62="Produits finis d'equipement agricole",VLOOKUP($A65,OUTIL!$BI:$BN,E$1,FALSE),IF($A$62="Produits finis d'equipement industriel",VLOOKUP($A65,OUTIL!$BQ:$BV,E$1,FALSE),"Ahmadovitch")))))))))/1000,0)</f>
        <v>15049</v>
      </c>
      <c r="F65" s="5">
        <f>ROUND(IF($A$62="Alimentation, boissons et tabacs",VLOOKUP($A65,OUTIL!$E:$J,F$1,FALSE),IF($A$62="Demi produits",VLOOKUP($A65,OUTIL!$M:$R,F$1,FALSE),IF($A$62="Energie  et  lubrifiants",VLOOKUP($A65,OUTIL!$U:$Z,F$1,FALSE),IF($A$62="Or industriel",VLOOKUP($A65,OUTIL!$AC:$AH,F$1,FALSE),IF($A$62="Produits bruts d'origine animale et vegetale",VLOOKUP($A65,OUTIL!$AK:$AP,F$1,FALSE),IF($A$62="Produits bruts d'origine minerale",VLOOKUP($A65,OUTIL!$AS:$AX,F$1,FALSE),IF($A$62="Produits finis de consommation",VLOOKUP($A65,OUTIL!$BA:$BF,F$1,FALSE),IF($A$62="Produits finis d'equipement agricole",VLOOKUP($A65,OUTIL!$BI:$BN,F$1,FALSE),IF($A$62="Produits finis d'equipement industriel",VLOOKUP($A65,OUTIL!$BQ:$BV,F$1,FALSE),"Ahmadovitch")))))))))/1000,0)</f>
        <v>258804</v>
      </c>
    </row>
    <row r="66" spans="1:13" ht="16.5" x14ac:dyDescent="0.3">
      <c r="A66">
        <v>4</v>
      </c>
      <c r="B66" s="5" t="str">
        <f>IF($A$62="Alimentation, boissons et tabacs",VLOOKUP(VLOOKUP($A66,OUTIL!$E:$J,B$1,FALSE),REF!$K:$L,2,FALSE),IF($A$62="Demi produits",VLOOKUP(VLOOKUP($A66,OUTIL!$M:$R,B$1,FALSE),REF!$N:$O,2,FALSE),IF($A$62="Energie  et  lubrifiants",VLOOKUP(VLOOKUP($A66,OUTIL!$U:$Z,B$1,FALSE),REF!$Z:$AA,2,FALSE),IF($A$62="Or industriel",VLOOKUP(VLOOKUP($A66,OUTIL!$AC:$AH,B$1,FALSE),REF!$AC:$AD,2,FALSE),IF($A$62="Produits bruts d'origine animale et vegetale",VLOOKUP(VLOOKUP($A66,OUTIL!$AK:$AP,B$1,FALSE),REF!$Q:$R,2,FALSE),IF($A$62="Produits bruts d'origine minerale",VLOOKUP(VLOOKUP($A66,OUTIL!$AS:$AX,B$1,FALSE),REF!$AF:$AG,2,FALSE),IF($A$62="Produits finis de consommation",VLOOKUP(VLOOKUP($A66,OUTIL!$BA:$BF,B$1,FALSE),REF!$T:$U,2,FALSE),IF($A$62="Produits finis d'equipement agricole",VLOOKUP(VLOOKUP($A66,OUTIL!$BI:$BN,B$1,FALSE),REF!$AI:$AJ,2,FALSE),IF($A$62="Produits finis d'equipement industriel",VLOOKUP(VLOOKUP($A66,OUTIL!$BQ:$BV,B$1,FALSE),REF!$W:$X,2,FALSE),"Ahmadovitch")))))))))</f>
        <v>Minerai de plomb</v>
      </c>
      <c r="C66" s="5">
        <f>ROUND(IF($A$62="Alimentation, boissons et tabacs",VLOOKUP($A66,OUTIL!$E:$J,C$1,FALSE),IF($A$62="Demi produits",VLOOKUP($A66,OUTIL!$M:$R,C$1,FALSE),IF($A$62="Energie  et  lubrifiants",VLOOKUP($A66,OUTIL!$U:$Z,C$1,FALSE),IF($A$62="Or industriel",VLOOKUP($A66,OUTIL!$AC:$AH,C$1,FALSE),IF($A$62="Produits bruts d'origine animale et vegetale",VLOOKUP($A66,OUTIL!$AK:$AP,C$1,FALSE),IF($A$62="Produits bruts d'origine minerale",VLOOKUP($A66,OUTIL!$AS:$AX,C$1,FALSE),IF($A$62="Produits finis de consommation",VLOOKUP($A66,OUTIL!$BA:$BF,C$1,FALSE),IF($A$62="Produits finis d'equipement agricole",VLOOKUP($A66,OUTIL!$BI:$BN,C$1,FALSE),IF($A$62="Produits finis d'equipement industriel",VLOOKUP($A66,OUTIL!$BQ:$BV,C$1,FALSE),"Ahmadovitch")))))))))/1000,0)</f>
        <v>14299</v>
      </c>
      <c r="D66" s="5">
        <f>ROUND(IF($A$62="Alimentation, boissons et tabacs",VLOOKUP($A66,OUTIL!$E:$J,D$1,FALSE),IF($A$62="Demi produits",VLOOKUP($A66,OUTIL!$M:$R,D$1,FALSE),IF($A$62="Energie  et  lubrifiants",VLOOKUP($A66,OUTIL!$U:$Z,D$1,FALSE),IF($A$62="Or industriel",VLOOKUP($A66,OUTIL!$AC:$AH,D$1,FALSE),IF($A$62="Produits bruts d'origine animale et vegetale",VLOOKUP($A66,OUTIL!$AK:$AP,D$1,FALSE),IF($A$62="Produits bruts d'origine minerale",VLOOKUP($A66,OUTIL!$AS:$AX,D$1,FALSE),IF($A$62="Produits finis de consommation",VLOOKUP($A66,OUTIL!$BA:$BF,D$1,FALSE),IF($A$62="Produits finis d'equipement agricole",VLOOKUP($A66,OUTIL!$BI:$BN,D$1,FALSE),IF($A$62="Produits finis d'equipement industriel",VLOOKUP($A66,OUTIL!$BQ:$BV,D$1,FALSE),"Ahmadovitch")))))))))/1000,0)</f>
        <v>280830</v>
      </c>
      <c r="E66" s="5">
        <f>ROUND(IF($A$62="Alimentation, boissons et tabacs",VLOOKUP($A66,OUTIL!$E:$J,E$1,FALSE),IF($A$62="Demi produits",VLOOKUP($A66,OUTIL!$M:$R,E$1,FALSE),IF($A$62="Energie  et  lubrifiants",VLOOKUP($A66,OUTIL!$U:$Z,E$1,FALSE),IF($A$62="Or industriel",VLOOKUP($A66,OUTIL!$AC:$AH,E$1,FALSE),IF($A$62="Produits bruts d'origine animale et vegetale",VLOOKUP($A66,OUTIL!$AK:$AP,E$1,FALSE),IF($A$62="Produits bruts d'origine minerale",VLOOKUP($A66,OUTIL!$AS:$AX,E$1,FALSE),IF($A$62="Produits finis de consommation",VLOOKUP($A66,OUTIL!$BA:$BF,E$1,FALSE),IF($A$62="Produits finis d'equipement agricole",VLOOKUP($A66,OUTIL!$BI:$BN,E$1,FALSE),IF($A$62="Produits finis d'equipement industriel",VLOOKUP($A66,OUTIL!$BQ:$BV,E$1,FALSE),"Ahmadovitch")))))))))/1000,0)</f>
        <v>15376</v>
      </c>
      <c r="F66" s="5">
        <f>ROUND(IF($A$62="Alimentation, boissons et tabacs",VLOOKUP($A66,OUTIL!$E:$J,F$1,FALSE),IF($A$62="Demi produits",VLOOKUP($A66,OUTIL!$M:$R,F$1,FALSE),IF($A$62="Energie  et  lubrifiants",VLOOKUP($A66,OUTIL!$U:$Z,F$1,FALSE),IF($A$62="Or industriel",VLOOKUP($A66,OUTIL!$AC:$AH,F$1,FALSE),IF($A$62="Produits bruts d'origine animale et vegetale",VLOOKUP($A66,OUTIL!$AK:$AP,F$1,FALSE),IF($A$62="Produits bruts d'origine minerale",VLOOKUP($A66,OUTIL!$AS:$AX,F$1,FALSE),IF($A$62="Produits finis de consommation",VLOOKUP($A66,OUTIL!$BA:$BF,F$1,FALSE),IF($A$62="Produits finis d'equipement agricole",VLOOKUP($A66,OUTIL!$BI:$BN,F$1,FALSE),IF($A$62="Produits finis d'equipement industriel",VLOOKUP($A66,OUTIL!$BQ:$BV,F$1,FALSE),"Ahmadovitch")))))))))/1000,0)</f>
        <v>233435</v>
      </c>
    </row>
    <row r="67" spans="1:13" ht="16.5" x14ac:dyDescent="0.3">
      <c r="A67">
        <v>5</v>
      </c>
      <c r="B67" s="5" t="str">
        <f>IF($A$62="Alimentation, boissons et tabacs",VLOOKUP(VLOOKUP($A67,OUTIL!$E:$J,B$1,FALSE),REF!$K:$L,2,FALSE),IF($A$62="Demi produits",VLOOKUP(VLOOKUP($A67,OUTIL!$M:$R,B$1,FALSE),REF!$N:$O,2,FALSE),IF($A$62="Energie  et  lubrifiants",VLOOKUP(VLOOKUP($A67,OUTIL!$U:$Z,B$1,FALSE),REF!$Z:$AA,2,FALSE),IF($A$62="Or industriel",VLOOKUP(VLOOKUP($A67,OUTIL!$AC:$AH,B$1,FALSE),REF!$AC:$AD,2,FALSE),IF($A$62="Produits bruts d'origine animale et vegetale",VLOOKUP(VLOOKUP($A67,OUTIL!$AK:$AP,B$1,FALSE),REF!$Q:$R,2,FALSE),IF($A$62="Produits bruts d'origine minerale",VLOOKUP(VLOOKUP($A67,OUTIL!$AS:$AX,B$1,FALSE),REF!$AF:$AG,2,FALSE),IF($A$62="Produits finis de consommation",VLOOKUP(VLOOKUP($A67,OUTIL!$BA:$BF,B$1,FALSE),REF!$T:$U,2,FALSE),IF($A$62="Produits finis d'equipement agricole",VLOOKUP(VLOOKUP($A67,OUTIL!$BI:$BN,B$1,FALSE),REF!$AI:$AJ,2,FALSE),IF($A$62="Produits finis d'equipement industriel",VLOOKUP(VLOOKUP($A67,OUTIL!$BQ:$BV,B$1,FALSE),REF!$W:$X,2,FALSE),"Ahmadovitch")))))))))</f>
        <v>Sulfate de baryum</v>
      </c>
      <c r="C67" s="5">
        <f>ROUND(IF($A$62="Alimentation, boissons et tabacs",VLOOKUP($A67,OUTIL!$E:$J,C$1,FALSE),IF($A$62="Demi produits",VLOOKUP($A67,OUTIL!$M:$R,C$1,FALSE),IF($A$62="Energie  et  lubrifiants",VLOOKUP($A67,OUTIL!$U:$Z,C$1,FALSE),IF($A$62="Or industriel",VLOOKUP($A67,OUTIL!$AC:$AH,C$1,FALSE),IF($A$62="Produits bruts d'origine animale et vegetale",VLOOKUP($A67,OUTIL!$AK:$AP,C$1,FALSE),IF($A$62="Produits bruts d'origine minerale",VLOOKUP($A67,OUTIL!$AS:$AX,C$1,FALSE),IF($A$62="Produits finis de consommation",VLOOKUP($A67,OUTIL!$BA:$BF,C$1,FALSE),IF($A$62="Produits finis d'equipement agricole",VLOOKUP($A67,OUTIL!$BI:$BN,C$1,FALSE),IF($A$62="Produits finis d'equipement industriel",VLOOKUP($A67,OUTIL!$BQ:$BV,C$1,FALSE),"Ahmadovitch")))))))))/1000,0)</f>
        <v>233999</v>
      </c>
      <c r="D67" s="5">
        <f>ROUND(IF($A$62="Alimentation, boissons et tabacs",VLOOKUP($A67,OUTIL!$E:$J,D$1,FALSE),IF($A$62="Demi produits",VLOOKUP($A67,OUTIL!$M:$R,D$1,FALSE),IF($A$62="Energie  et  lubrifiants",VLOOKUP($A67,OUTIL!$U:$Z,D$1,FALSE),IF($A$62="Or industriel",VLOOKUP($A67,OUTIL!$AC:$AH,D$1,FALSE),IF($A$62="Produits bruts d'origine animale et vegetale",VLOOKUP($A67,OUTIL!$AK:$AP,D$1,FALSE),IF($A$62="Produits bruts d'origine minerale",VLOOKUP($A67,OUTIL!$AS:$AX,D$1,FALSE),IF($A$62="Produits finis de consommation",VLOOKUP($A67,OUTIL!$BA:$BF,D$1,FALSE),IF($A$62="Produits finis d'equipement agricole",VLOOKUP($A67,OUTIL!$BI:$BN,D$1,FALSE),IF($A$62="Produits finis d'equipement industriel",VLOOKUP($A67,OUTIL!$BQ:$BV,D$1,FALSE),"Ahmadovitch")))))))))/1000,0)</f>
        <v>263359</v>
      </c>
      <c r="E67" s="5">
        <f>ROUND(IF($A$62="Alimentation, boissons et tabacs",VLOOKUP($A67,OUTIL!$E:$J,E$1,FALSE),IF($A$62="Demi produits",VLOOKUP($A67,OUTIL!$M:$R,E$1,FALSE),IF($A$62="Energie  et  lubrifiants",VLOOKUP($A67,OUTIL!$U:$Z,E$1,FALSE),IF($A$62="Or industriel",VLOOKUP($A67,OUTIL!$AC:$AH,E$1,FALSE),IF($A$62="Produits bruts d'origine animale et vegetale",VLOOKUP($A67,OUTIL!$AK:$AP,E$1,FALSE),IF($A$62="Produits bruts d'origine minerale",VLOOKUP($A67,OUTIL!$AS:$AX,E$1,FALSE),IF($A$62="Produits finis de consommation",VLOOKUP($A67,OUTIL!$BA:$BF,E$1,FALSE),IF($A$62="Produits finis d'equipement agricole",VLOOKUP($A67,OUTIL!$BI:$BN,E$1,FALSE),IF($A$62="Produits finis d'equipement industriel",VLOOKUP($A67,OUTIL!$BQ:$BV,E$1,FALSE),"Ahmadovitch")))))))))/1000,0)</f>
        <v>319606</v>
      </c>
      <c r="F67" s="5">
        <f>ROUND(IF($A$62="Alimentation, boissons et tabacs",VLOOKUP($A67,OUTIL!$E:$J,F$1,FALSE),IF($A$62="Demi produits",VLOOKUP($A67,OUTIL!$M:$R,F$1,FALSE),IF($A$62="Energie  et  lubrifiants",VLOOKUP($A67,OUTIL!$U:$Z,F$1,FALSE),IF($A$62="Or industriel",VLOOKUP($A67,OUTIL!$AC:$AH,F$1,FALSE),IF($A$62="Produits bruts d'origine animale et vegetale",VLOOKUP($A67,OUTIL!$AK:$AP,F$1,FALSE),IF($A$62="Produits bruts d'origine minerale",VLOOKUP($A67,OUTIL!$AS:$AX,F$1,FALSE),IF($A$62="Produits finis de consommation",VLOOKUP($A67,OUTIL!$BA:$BF,F$1,FALSE),IF($A$62="Produits finis d'equipement agricole",VLOOKUP($A67,OUTIL!$BI:$BN,F$1,FALSE),IF($A$62="Produits finis d'equipement industriel",VLOOKUP($A67,OUTIL!$BQ:$BV,F$1,FALSE),"Ahmadovitch")))))))))/1000,0)</f>
        <v>368634</v>
      </c>
    </row>
    <row r="68" spans="1:13" ht="16.5" x14ac:dyDescent="0.3">
      <c r="A68">
        <v>6</v>
      </c>
      <c r="B68" s="5" t="str">
        <f>IF($A$62="Alimentation, boissons et tabacs",VLOOKUP(VLOOKUP($A68,OUTIL!$E:$J,B$1,FALSE),REF!$K:$L,2,FALSE),IF($A$62="Demi produits",VLOOKUP(VLOOKUP($A68,OUTIL!$M:$R,B$1,FALSE),REF!$N:$O,2,FALSE),IF($A$62="Energie  et  lubrifiants",VLOOKUP(VLOOKUP($A68,OUTIL!$U:$Z,B$1,FALSE),REF!$Z:$AA,2,FALSE),IF($A$62="Or industriel",VLOOKUP(VLOOKUP($A68,OUTIL!$AC:$AH,B$1,FALSE),REF!$AC:$AD,2,FALSE),IF($A$62="Produits bruts d'origine animale et vegetale",VLOOKUP(VLOOKUP($A68,OUTIL!$AK:$AP,B$1,FALSE),REF!$Q:$R,2,FALSE),IF($A$62="Produits bruts d'origine minerale",VLOOKUP(VLOOKUP($A68,OUTIL!$AS:$AX,B$1,FALSE),REF!$AF:$AG,2,FALSE),IF($A$62="Produits finis de consommation",VLOOKUP(VLOOKUP($A68,OUTIL!$BA:$BF,B$1,FALSE),REF!$T:$U,2,FALSE),IF($A$62="Produits finis d'equipement agricole",VLOOKUP(VLOOKUP($A68,OUTIL!$BI:$BN,B$1,FALSE),REF!$AI:$AJ,2,FALSE),IF($A$62="Produits finis d'equipement industriel",VLOOKUP(VLOOKUP($A68,OUTIL!$BQ:$BV,B$1,FALSE),REF!$W:$X,2,FALSE),"Ahmadovitch")))))))))</f>
        <v>Autres minerais métallifères et déchets métalliques</v>
      </c>
      <c r="C68" s="5">
        <f>ROUND(IF($A$62="Alimentation, boissons et tabacs",VLOOKUP($A68,OUTIL!$E:$J,C$1,FALSE),IF($A$62="Demi produits",VLOOKUP($A68,OUTIL!$M:$R,C$1,FALSE),IF($A$62="Energie  et  lubrifiants",VLOOKUP($A68,OUTIL!$U:$Z,C$1,FALSE),IF($A$62="Or industriel",VLOOKUP($A68,OUTIL!$AC:$AH,C$1,FALSE),IF($A$62="Produits bruts d'origine animale et vegetale",VLOOKUP($A68,OUTIL!$AK:$AP,C$1,FALSE),IF($A$62="Produits bruts d'origine minerale",VLOOKUP($A68,OUTIL!$AS:$AX,C$1,FALSE),IF($A$62="Produits finis de consommation",VLOOKUP($A68,OUTIL!$BA:$BF,C$1,FALSE),IF($A$62="Produits finis d'equipement agricole",VLOOKUP($A68,OUTIL!$BI:$BN,C$1,FALSE),IF($A$62="Produits finis d'equipement industriel",VLOOKUP($A68,OUTIL!$BQ:$BV,C$1,FALSE),"Ahmadovitch")))))))))/1000,0)</f>
        <v>16183</v>
      </c>
      <c r="D68" s="5">
        <f>ROUND(IF($A$62="Alimentation, boissons et tabacs",VLOOKUP($A68,OUTIL!$E:$J,D$1,FALSE),IF($A$62="Demi produits",VLOOKUP($A68,OUTIL!$M:$R,D$1,FALSE),IF($A$62="Energie  et  lubrifiants",VLOOKUP($A68,OUTIL!$U:$Z,D$1,FALSE),IF($A$62="Or industriel",VLOOKUP($A68,OUTIL!$AC:$AH,D$1,FALSE),IF($A$62="Produits bruts d'origine animale et vegetale",VLOOKUP($A68,OUTIL!$AK:$AP,D$1,FALSE),IF($A$62="Produits bruts d'origine minerale",VLOOKUP($A68,OUTIL!$AS:$AX,D$1,FALSE),IF($A$62="Produits finis de consommation",VLOOKUP($A68,OUTIL!$BA:$BF,D$1,FALSE),IF($A$62="Produits finis d'equipement agricole",VLOOKUP($A68,OUTIL!$BI:$BN,D$1,FALSE),IF($A$62="Produits finis d'equipement industriel",VLOOKUP($A68,OUTIL!$BQ:$BV,D$1,FALSE),"Ahmadovitch")))))))))/1000,0)</f>
        <v>133974</v>
      </c>
      <c r="E68" s="5">
        <f>ROUND(IF($A$62="Alimentation, boissons et tabacs",VLOOKUP($A68,OUTIL!$E:$J,E$1,FALSE),IF($A$62="Demi produits",VLOOKUP($A68,OUTIL!$M:$R,E$1,FALSE),IF($A$62="Energie  et  lubrifiants",VLOOKUP($A68,OUTIL!$U:$Z,E$1,FALSE),IF($A$62="Or industriel",VLOOKUP($A68,OUTIL!$AC:$AH,E$1,FALSE),IF($A$62="Produits bruts d'origine animale et vegetale",VLOOKUP($A68,OUTIL!$AK:$AP,E$1,FALSE),IF($A$62="Produits bruts d'origine minerale",VLOOKUP($A68,OUTIL!$AS:$AX,E$1,FALSE),IF($A$62="Produits finis de consommation",VLOOKUP($A68,OUTIL!$BA:$BF,E$1,FALSE),IF($A$62="Produits finis d'equipement agricole",VLOOKUP($A68,OUTIL!$BI:$BN,E$1,FALSE),IF($A$62="Produits finis d'equipement industriel",VLOOKUP($A68,OUTIL!$BQ:$BV,E$1,FALSE),"Ahmadovitch")))))))))/1000,0)</f>
        <v>11324</v>
      </c>
      <c r="F68" s="5">
        <f>ROUND(IF($A$62="Alimentation, boissons et tabacs",VLOOKUP($A68,OUTIL!$E:$J,F$1,FALSE),IF($A$62="Demi produits",VLOOKUP($A68,OUTIL!$M:$R,F$1,FALSE),IF($A$62="Energie  et  lubrifiants",VLOOKUP($A68,OUTIL!$U:$Z,F$1,FALSE),IF($A$62="Or industriel",VLOOKUP($A68,OUTIL!$AC:$AH,F$1,FALSE),IF($A$62="Produits bruts d'origine animale et vegetale",VLOOKUP($A68,OUTIL!$AK:$AP,F$1,FALSE),IF($A$62="Produits bruts d'origine minerale",VLOOKUP($A68,OUTIL!$AS:$AX,F$1,FALSE),IF($A$62="Produits finis de consommation",VLOOKUP($A68,OUTIL!$BA:$BF,F$1,FALSE),IF($A$62="Produits finis d'equipement agricole",VLOOKUP($A68,OUTIL!$BI:$BN,F$1,FALSE),IF($A$62="Produits finis d'equipement industriel",VLOOKUP($A68,OUTIL!$BQ:$BV,F$1,FALSE),"Ahmadovitch")))))))))/1000,0)</f>
        <v>90198</v>
      </c>
    </row>
    <row r="69" spans="1:13" ht="16.5" x14ac:dyDescent="0.3">
      <c r="A69">
        <v>7</v>
      </c>
      <c r="B69" s="5" t="str">
        <f>IF($A$62="Alimentation, boissons et tabacs",VLOOKUP(VLOOKUP($A69,OUTIL!$E:$J,B$1,FALSE),REF!$K:$L,2,FALSE),IF($A$62="Demi produits",VLOOKUP(VLOOKUP($A69,OUTIL!$M:$R,B$1,FALSE),REF!$N:$O,2,FALSE),IF($A$62="Energie  et  lubrifiants",VLOOKUP(VLOOKUP($A69,OUTIL!$U:$Z,B$1,FALSE),REF!$Z:$AA,2,FALSE),IF($A$62="Or industriel",VLOOKUP(VLOOKUP($A69,OUTIL!$AC:$AH,B$1,FALSE),REF!$AC:$AD,2,FALSE),IF($A$62="Produits bruts d'origine animale et vegetale",VLOOKUP(VLOOKUP($A69,OUTIL!$AK:$AP,B$1,FALSE),REF!$Q:$R,2,FALSE),IF($A$62="Produits bruts d'origine minerale",VLOOKUP(VLOOKUP($A69,OUTIL!$AS:$AX,B$1,FALSE),REF!$AF:$AG,2,FALSE),IF($A$62="Produits finis de consommation",VLOOKUP(VLOOKUP($A69,OUTIL!$BA:$BF,B$1,FALSE),REF!$T:$U,2,FALSE),IF($A$62="Produits finis d'equipement agricole",VLOOKUP(VLOOKUP($A69,OUTIL!$BI:$BN,B$1,FALSE),REF!$AI:$AJ,2,FALSE),IF($A$62="Produits finis d'equipement industriel",VLOOKUP(VLOOKUP($A69,OUTIL!$BQ:$BV,B$1,FALSE),REF!$W:$X,2,FALSE),"Ahmadovitch")))))))))</f>
        <v>Fluorine spath fluor</v>
      </c>
      <c r="C69" s="5">
        <f>ROUND(IF($A$62="Alimentation, boissons et tabacs",VLOOKUP($A69,OUTIL!$E:$J,C$1,FALSE),IF($A$62="Demi produits",VLOOKUP($A69,OUTIL!$M:$R,C$1,FALSE),IF($A$62="Energie  et  lubrifiants",VLOOKUP($A69,OUTIL!$U:$Z,C$1,FALSE),IF($A$62="Or industriel",VLOOKUP($A69,OUTIL!$AC:$AH,C$1,FALSE),IF($A$62="Produits bruts d'origine animale et vegetale",VLOOKUP($A69,OUTIL!$AK:$AP,C$1,FALSE),IF($A$62="Produits bruts d'origine minerale",VLOOKUP($A69,OUTIL!$AS:$AX,C$1,FALSE),IF($A$62="Produits finis de consommation",VLOOKUP($A69,OUTIL!$BA:$BF,C$1,FALSE),IF($A$62="Produits finis d'equipement agricole",VLOOKUP($A69,OUTIL!$BI:$BN,C$1,FALSE),IF($A$62="Produits finis d'equipement industriel",VLOOKUP($A69,OUTIL!$BQ:$BV,C$1,FALSE),"Ahmadovitch")))))))))/1000,0)</f>
        <v>293717</v>
      </c>
      <c r="D69" s="5">
        <f>ROUND(IF($A$62="Alimentation, boissons et tabacs",VLOOKUP($A69,OUTIL!$E:$J,D$1,FALSE),IF($A$62="Demi produits",VLOOKUP($A69,OUTIL!$M:$R,D$1,FALSE),IF($A$62="Energie  et  lubrifiants",VLOOKUP($A69,OUTIL!$U:$Z,D$1,FALSE),IF($A$62="Or industriel",VLOOKUP($A69,OUTIL!$AC:$AH,D$1,FALSE),IF($A$62="Produits bruts d'origine animale et vegetale",VLOOKUP($A69,OUTIL!$AK:$AP,D$1,FALSE),IF($A$62="Produits bruts d'origine minerale",VLOOKUP($A69,OUTIL!$AS:$AX,D$1,FALSE),IF($A$62="Produits finis de consommation",VLOOKUP($A69,OUTIL!$BA:$BF,D$1,FALSE),IF($A$62="Produits finis d'equipement agricole",VLOOKUP($A69,OUTIL!$BI:$BN,D$1,FALSE),IF($A$62="Produits finis d'equipement industriel",VLOOKUP($A69,OUTIL!$BQ:$BV,D$1,FALSE),"Ahmadovitch")))))))))/1000,0)</f>
        <v>97626</v>
      </c>
      <c r="E69" s="5">
        <f>ROUND(IF($A$62="Alimentation, boissons et tabacs",VLOOKUP($A69,OUTIL!$E:$J,E$1,FALSE),IF($A$62="Demi produits",VLOOKUP($A69,OUTIL!$M:$R,E$1,FALSE),IF($A$62="Energie  et  lubrifiants",VLOOKUP($A69,OUTIL!$U:$Z,E$1,FALSE),IF($A$62="Or industriel",VLOOKUP($A69,OUTIL!$AC:$AH,E$1,FALSE),IF($A$62="Produits bruts d'origine animale et vegetale",VLOOKUP($A69,OUTIL!$AK:$AP,E$1,FALSE),IF($A$62="Produits bruts d'origine minerale",VLOOKUP($A69,OUTIL!$AS:$AX,E$1,FALSE),IF($A$62="Produits finis de consommation",VLOOKUP($A69,OUTIL!$BA:$BF,E$1,FALSE),IF($A$62="Produits finis d'equipement agricole",VLOOKUP($A69,OUTIL!$BI:$BN,E$1,FALSE),IF($A$62="Produits finis d'equipement industriel",VLOOKUP($A69,OUTIL!$BQ:$BV,E$1,FALSE),"Ahmadovitch")))))))))/1000,0)</f>
        <v>271451</v>
      </c>
      <c r="F69" s="5">
        <f>ROUND(IF($A$62="Alimentation, boissons et tabacs",VLOOKUP($A69,OUTIL!$E:$J,F$1,FALSE),IF($A$62="Demi produits",VLOOKUP($A69,OUTIL!$M:$R,F$1,FALSE),IF($A$62="Energie  et  lubrifiants",VLOOKUP($A69,OUTIL!$U:$Z,F$1,FALSE),IF($A$62="Or industriel",VLOOKUP($A69,OUTIL!$AC:$AH,F$1,FALSE),IF($A$62="Produits bruts d'origine animale et vegetale",VLOOKUP($A69,OUTIL!$AK:$AP,F$1,FALSE),IF($A$62="Produits bruts d'origine minerale",VLOOKUP($A69,OUTIL!$AS:$AX,F$1,FALSE),IF($A$62="Produits finis de consommation",VLOOKUP($A69,OUTIL!$BA:$BF,F$1,FALSE),IF($A$62="Produits finis d'equipement agricole",VLOOKUP($A69,OUTIL!$BI:$BN,F$1,FALSE),IF($A$62="Produits finis d'equipement industriel",VLOOKUP($A69,OUTIL!$BQ:$BV,F$1,FALSE),"Ahmadovitch")))))))))/1000,0)</f>
        <v>79910</v>
      </c>
    </row>
    <row r="70" spans="1:13" ht="16.5" x14ac:dyDescent="0.3">
      <c r="A70">
        <v>8</v>
      </c>
      <c r="B70" s="5" t="str">
        <f>IF($A$62="Alimentation, boissons et tabacs",VLOOKUP(VLOOKUP($A70,OUTIL!$E:$J,B$1,FALSE),REF!$K:$L,2,FALSE),IF($A$62="Demi produits",VLOOKUP(VLOOKUP($A70,OUTIL!$M:$R,B$1,FALSE),REF!$N:$O,2,FALSE),IF($A$62="Energie  et  lubrifiants",VLOOKUP(VLOOKUP($A70,OUTIL!$U:$Z,B$1,FALSE),REF!$Z:$AA,2,FALSE),IF($A$62="Or industriel",VLOOKUP(VLOOKUP($A70,OUTIL!$AC:$AH,B$1,FALSE),REF!$AC:$AD,2,FALSE),IF($A$62="Produits bruts d'origine animale et vegetale",VLOOKUP(VLOOKUP($A70,OUTIL!$AK:$AP,B$1,FALSE),REF!$Q:$R,2,FALSE),IF($A$62="Produits bruts d'origine minerale",VLOOKUP(VLOOKUP($A70,OUTIL!$AS:$AX,B$1,FALSE),REF!$AF:$AG,2,FALSE),IF($A$62="Produits finis de consommation",VLOOKUP(VLOOKUP($A70,OUTIL!$BA:$BF,B$1,FALSE),REF!$T:$U,2,FALSE),IF($A$62="Produits finis d'equipement agricole",VLOOKUP(VLOOKUP($A70,OUTIL!$BI:$BN,B$1,FALSE),REF!$AI:$AJ,2,FALSE),IF($A$62="Produits finis d'equipement industriel",VLOOKUP(VLOOKUP($A70,OUTIL!$BQ:$BV,B$1,FALSE),REF!$W:$X,2,FALSE),"Ahmadovitch")))))))))</f>
        <v>Marbres; granit; gypse et autres pierres</v>
      </c>
      <c r="C70" s="5">
        <f>ROUND(IF($A$62="Alimentation, boissons et tabacs",VLOOKUP($A70,OUTIL!$E:$J,C$1,FALSE),IF($A$62="Demi produits",VLOOKUP($A70,OUTIL!$M:$R,C$1,FALSE),IF($A$62="Energie  et  lubrifiants",VLOOKUP($A70,OUTIL!$U:$Z,C$1,FALSE),IF($A$62="Or industriel",VLOOKUP($A70,OUTIL!$AC:$AH,C$1,FALSE),IF($A$62="Produits bruts d'origine animale et vegetale",VLOOKUP($A70,OUTIL!$AK:$AP,C$1,FALSE),IF($A$62="Produits bruts d'origine minerale",VLOOKUP($A70,OUTIL!$AS:$AX,C$1,FALSE),IF($A$62="Produits finis de consommation",VLOOKUP($A70,OUTIL!$BA:$BF,C$1,FALSE),IF($A$62="Produits finis d'equipement agricole",VLOOKUP($A70,OUTIL!$BI:$BN,C$1,FALSE),IF($A$62="Produits finis d'equipement industriel",VLOOKUP($A70,OUTIL!$BQ:$BV,C$1,FALSE),"Ahmadovitch")))))))))/1000,0)</f>
        <v>337210</v>
      </c>
      <c r="D70" s="5">
        <f>ROUND(IF($A$62="Alimentation, boissons et tabacs",VLOOKUP($A70,OUTIL!$E:$J,D$1,FALSE),IF($A$62="Demi produits",VLOOKUP($A70,OUTIL!$M:$R,D$1,FALSE),IF($A$62="Energie  et  lubrifiants",VLOOKUP($A70,OUTIL!$U:$Z,D$1,FALSE),IF($A$62="Or industriel",VLOOKUP($A70,OUTIL!$AC:$AH,D$1,FALSE),IF($A$62="Produits bruts d'origine animale et vegetale",VLOOKUP($A70,OUTIL!$AK:$AP,D$1,FALSE),IF($A$62="Produits bruts d'origine minerale",VLOOKUP($A70,OUTIL!$AS:$AX,D$1,FALSE),IF($A$62="Produits finis de consommation",VLOOKUP($A70,OUTIL!$BA:$BF,D$1,FALSE),IF($A$62="Produits finis d'equipement agricole",VLOOKUP($A70,OUTIL!$BI:$BN,D$1,FALSE),IF($A$62="Produits finis d'equipement industriel",VLOOKUP($A70,OUTIL!$BQ:$BV,D$1,FALSE),"Ahmadovitch")))))))))/1000,0)</f>
        <v>89558</v>
      </c>
      <c r="E70" s="5">
        <f>ROUND(IF($A$62="Alimentation, boissons et tabacs",VLOOKUP($A70,OUTIL!$E:$J,E$1,FALSE),IF($A$62="Demi produits",VLOOKUP($A70,OUTIL!$M:$R,E$1,FALSE),IF($A$62="Energie  et  lubrifiants",VLOOKUP($A70,OUTIL!$U:$Z,E$1,FALSE),IF($A$62="Or industriel",VLOOKUP($A70,OUTIL!$AC:$AH,E$1,FALSE),IF($A$62="Produits bruts d'origine animale et vegetale",VLOOKUP($A70,OUTIL!$AK:$AP,E$1,FALSE),IF($A$62="Produits bruts d'origine minerale",VLOOKUP($A70,OUTIL!$AS:$AX,E$1,FALSE),IF($A$62="Produits finis de consommation",VLOOKUP($A70,OUTIL!$BA:$BF,E$1,FALSE),IF($A$62="Produits finis d'equipement agricole",VLOOKUP($A70,OUTIL!$BI:$BN,E$1,FALSE),IF($A$62="Produits finis d'equipement industriel",VLOOKUP($A70,OUTIL!$BQ:$BV,E$1,FALSE),"Ahmadovitch")))))))))/1000,0)</f>
        <v>506615</v>
      </c>
      <c r="F70" s="5">
        <f>ROUND(IF($A$62="Alimentation, boissons et tabacs",VLOOKUP($A70,OUTIL!$E:$J,F$1,FALSE),IF($A$62="Demi produits",VLOOKUP($A70,OUTIL!$M:$R,F$1,FALSE),IF($A$62="Energie  et  lubrifiants",VLOOKUP($A70,OUTIL!$U:$Z,F$1,FALSE),IF($A$62="Or industriel",VLOOKUP($A70,OUTIL!$AC:$AH,F$1,FALSE),IF($A$62="Produits bruts d'origine animale et vegetale",VLOOKUP($A70,OUTIL!$AK:$AP,F$1,FALSE),IF($A$62="Produits bruts d'origine minerale",VLOOKUP($A70,OUTIL!$AS:$AX,F$1,FALSE),IF($A$62="Produits finis de consommation",VLOOKUP($A70,OUTIL!$BA:$BF,F$1,FALSE),IF($A$62="Produits finis d'equipement agricole",VLOOKUP($A70,OUTIL!$BI:$BN,F$1,FALSE),IF($A$62="Produits finis d'equipement industriel",VLOOKUP($A70,OUTIL!$BQ:$BV,F$1,FALSE),"Ahmadovitch")))))))))/1000,0)</f>
        <v>110581</v>
      </c>
    </row>
    <row r="71" spans="1:13" ht="16.5" x14ac:dyDescent="0.3">
      <c r="A71">
        <v>9</v>
      </c>
      <c r="B71" s="5" t="str">
        <f>IF($A$62="Alimentation, boissons et tabacs",VLOOKUP(VLOOKUP($A71,OUTIL!$E:$J,B$1,FALSE),REF!$K:$L,2,FALSE),IF($A$62="Demi produits",VLOOKUP(VLOOKUP($A71,OUTIL!$M:$R,B$1,FALSE),REF!$N:$O,2,FALSE),IF($A$62="Energie  et  lubrifiants",VLOOKUP(VLOOKUP($A71,OUTIL!$U:$Z,B$1,FALSE),REF!$Z:$AA,2,FALSE),IF($A$62="Or industriel",VLOOKUP(VLOOKUP($A71,OUTIL!$AC:$AH,B$1,FALSE),REF!$AC:$AD,2,FALSE),IF($A$62="Produits bruts d'origine animale et vegetale",VLOOKUP(VLOOKUP($A71,OUTIL!$AK:$AP,B$1,FALSE),REF!$Q:$R,2,FALSE),IF($A$62="Produits bruts d'origine minerale",VLOOKUP(VLOOKUP($A71,OUTIL!$AS:$AX,B$1,FALSE),REF!$AF:$AG,2,FALSE),IF($A$62="Produits finis de consommation",VLOOKUP(VLOOKUP($A71,OUTIL!$BA:$BF,B$1,FALSE),REF!$T:$U,2,FALSE),IF($A$62="Produits finis d'equipement agricole",VLOOKUP(VLOOKUP($A71,OUTIL!$BI:$BN,B$1,FALSE),REF!$AI:$AJ,2,FALSE),IF($A$62="Produits finis d'equipement industriel",VLOOKUP(VLOOKUP($A71,OUTIL!$BQ:$BV,B$1,FALSE),REF!$W:$X,2,FALSE),"Ahmadovitch")))))))))</f>
        <v>Minerai de zinc</v>
      </c>
      <c r="C71" s="5">
        <f>ROUND(IF($A$62="Alimentation, boissons et tabacs",VLOOKUP($A71,OUTIL!$E:$J,C$1,FALSE),IF($A$62="Demi produits",VLOOKUP($A71,OUTIL!$M:$R,C$1,FALSE),IF($A$62="Energie  et  lubrifiants",VLOOKUP($A71,OUTIL!$U:$Z,C$1,FALSE),IF($A$62="Or industriel",VLOOKUP($A71,OUTIL!$AC:$AH,C$1,FALSE),IF($A$62="Produits bruts d'origine animale et vegetale",VLOOKUP($A71,OUTIL!$AK:$AP,C$1,FALSE),IF($A$62="Produits bruts d'origine minerale",VLOOKUP($A71,OUTIL!$AS:$AX,C$1,FALSE),IF($A$62="Produits finis de consommation",VLOOKUP($A71,OUTIL!$BA:$BF,C$1,FALSE),IF($A$62="Produits finis d'equipement agricole",VLOOKUP($A71,OUTIL!$BI:$BN,C$1,FALSE),IF($A$62="Produits finis d'equipement industriel",VLOOKUP($A71,OUTIL!$BQ:$BV,C$1,FALSE),"Ahmadovitch")))))))))/1000,0)</f>
        <v>11390</v>
      </c>
      <c r="D71" s="5">
        <f>ROUND(IF($A$62="Alimentation, boissons et tabacs",VLOOKUP($A71,OUTIL!$E:$J,D$1,FALSE),IF($A$62="Demi produits",VLOOKUP($A71,OUTIL!$M:$R,D$1,FALSE),IF($A$62="Energie  et  lubrifiants",VLOOKUP($A71,OUTIL!$U:$Z,D$1,FALSE),IF($A$62="Or industriel",VLOOKUP($A71,OUTIL!$AC:$AH,D$1,FALSE),IF($A$62="Produits bruts d'origine animale et vegetale",VLOOKUP($A71,OUTIL!$AK:$AP,D$1,FALSE),IF($A$62="Produits bruts d'origine minerale",VLOOKUP($A71,OUTIL!$AS:$AX,D$1,FALSE),IF($A$62="Produits finis de consommation",VLOOKUP($A71,OUTIL!$BA:$BF,D$1,FALSE),IF($A$62="Produits finis d'equipement agricole",VLOOKUP($A71,OUTIL!$BI:$BN,D$1,FALSE),IF($A$62="Produits finis d'equipement industriel",VLOOKUP($A71,OUTIL!$BQ:$BV,D$1,FALSE),"Ahmadovitch")))))))))/1000,0)</f>
        <v>70444</v>
      </c>
      <c r="E71" s="5">
        <f>ROUND(IF($A$62="Alimentation, boissons et tabacs",VLOOKUP($A71,OUTIL!$E:$J,E$1,FALSE),IF($A$62="Demi produits",VLOOKUP($A71,OUTIL!$M:$R,E$1,FALSE),IF($A$62="Energie  et  lubrifiants",VLOOKUP($A71,OUTIL!$U:$Z,E$1,FALSE),IF($A$62="Or industriel",VLOOKUP($A71,OUTIL!$AC:$AH,E$1,FALSE),IF($A$62="Produits bruts d'origine animale et vegetale",VLOOKUP($A71,OUTIL!$AK:$AP,E$1,FALSE),IF($A$62="Produits bruts d'origine minerale",VLOOKUP($A71,OUTIL!$AS:$AX,E$1,FALSE),IF($A$62="Produits finis de consommation",VLOOKUP($A71,OUTIL!$BA:$BF,E$1,FALSE),IF($A$62="Produits finis d'equipement agricole",VLOOKUP($A71,OUTIL!$BI:$BN,E$1,FALSE),IF($A$62="Produits finis d'equipement industriel",VLOOKUP($A71,OUTIL!$BQ:$BV,E$1,FALSE),"Ahmadovitch")))))))))/1000,0)</f>
        <v>17059</v>
      </c>
      <c r="F71" s="5">
        <f>ROUND(IF($A$62="Alimentation, boissons et tabacs",VLOOKUP($A71,OUTIL!$E:$J,F$1,FALSE),IF($A$62="Demi produits",VLOOKUP($A71,OUTIL!$M:$R,F$1,FALSE),IF($A$62="Energie  et  lubrifiants",VLOOKUP($A71,OUTIL!$U:$Z,F$1,FALSE),IF($A$62="Or industriel",VLOOKUP($A71,OUTIL!$AC:$AH,F$1,FALSE),IF($A$62="Produits bruts d'origine animale et vegetale",VLOOKUP($A71,OUTIL!$AK:$AP,F$1,FALSE),IF($A$62="Produits bruts d'origine minerale",VLOOKUP($A71,OUTIL!$AS:$AX,F$1,FALSE),IF($A$62="Produits finis de consommation",VLOOKUP($A71,OUTIL!$BA:$BF,F$1,FALSE),IF($A$62="Produits finis d'equipement agricole",VLOOKUP($A71,OUTIL!$BI:$BN,F$1,FALSE),IF($A$62="Produits finis d'equipement industriel",VLOOKUP($A71,OUTIL!$BQ:$BV,F$1,FALSE),"Ahmadovitch")))))))))/1000,0)</f>
        <v>96803</v>
      </c>
    </row>
    <row r="72" spans="1:13" ht="16.5" x14ac:dyDescent="0.3">
      <c r="A72">
        <v>10</v>
      </c>
      <c r="B72" s="5" t="str">
        <f>IF($A$62="Alimentation, boissons et tabacs",VLOOKUP(VLOOKUP($A72,OUTIL!$E:$J,B$1,FALSE),REF!$K:$L,2,FALSE),IF($A$62="Demi produits",VLOOKUP(VLOOKUP($A72,OUTIL!$M:$R,B$1,FALSE),REF!$N:$O,2,FALSE),IF($A$62="Energie  et  lubrifiants",VLOOKUP(VLOOKUP($A72,OUTIL!$U:$Z,B$1,FALSE),REF!$Z:$AA,2,FALSE),IF($A$62="Or industriel",VLOOKUP(VLOOKUP($A72,OUTIL!$AC:$AH,B$1,FALSE),REF!$AC:$AD,2,FALSE),IF($A$62="Produits bruts d'origine animale et vegetale",VLOOKUP(VLOOKUP($A72,OUTIL!$AK:$AP,B$1,FALSE),REF!$Q:$R,2,FALSE),IF($A$62="Produits bruts d'origine minerale",VLOOKUP(VLOOKUP($A72,OUTIL!$AS:$AX,B$1,FALSE),REF!$AF:$AG,2,FALSE),IF($A$62="Produits finis de consommation",VLOOKUP(VLOOKUP($A72,OUTIL!$BA:$BF,B$1,FALSE),REF!$T:$U,2,FALSE),IF($A$62="Produits finis d'equipement agricole",VLOOKUP(VLOOKUP($A72,OUTIL!$BI:$BN,B$1,FALSE),REF!$AI:$AJ,2,FALSE),IF($A$62="Produits finis d'equipement industriel",VLOOKUP(VLOOKUP($A72,OUTIL!$BQ:$BV,B$1,FALSE),REF!$W:$X,2,FALSE),"Ahmadovitch")))))))))</f>
        <v>Minerai de fer</v>
      </c>
      <c r="C72" s="5">
        <f>ROUND(IF($A$62="Alimentation, boissons et tabacs",VLOOKUP($A72,OUTIL!$E:$J,C$1,FALSE),IF($A$62="Demi produits",VLOOKUP($A72,OUTIL!$M:$R,C$1,FALSE),IF($A$62="Energie  et  lubrifiants",VLOOKUP($A72,OUTIL!$U:$Z,C$1,FALSE),IF($A$62="Or industriel",VLOOKUP($A72,OUTIL!$AC:$AH,C$1,FALSE),IF($A$62="Produits bruts d'origine animale et vegetale",VLOOKUP($A72,OUTIL!$AK:$AP,C$1,FALSE),IF($A$62="Produits bruts d'origine minerale",VLOOKUP($A72,OUTIL!$AS:$AX,C$1,FALSE),IF($A$62="Produits finis de consommation",VLOOKUP($A72,OUTIL!$BA:$BF,C$1,FALSE),IF($A$62="Produits finis d'equipement agricole",VLOOKUP($A72,OUTIL!$BI:$BN,C$1,FALSE),IF($A$62="Produits finis d'equipement industriel",VLOOKUP($A72,OUTIL!$BQ:$BV,C$1,FALSE),"Ahmadovitch")))))))))/1000,0)</f>
        <v>88825</v>
      </c>
      <c r="D72" s="5">
        <f>ROUND(IF($A$62="Alimentation, boissons et tabacs",VLOOKUP($A72,OUTIL!$E:$J,D$1,FALSE),IF($A$62="Demi produits",VLOOKUP($A72,OUTIL!$M:$R,D$1,FALSE),IF($A$62="Energie  et  lubrifiants",VLOOKUP($A72,OUTIL!$U:$Z,D$1,FALSE),IF($A$62="Or industriel",VLOOKUP($A72,OUTIL!$AC:$AH,D$1,FALSE),IF($A$62="Produits bruts d'origine animale et vegetale",VLOOKUP($A72,OUTIL!$AK:$AP,D$1,FALSE),IF($A$62="Produits bruts d'origine minerale",VLOOKUP($A72,OUTIL!$AS:$AX,D$1,FALSE),IF($A$62="Produits finis de consommation",VLOOKUP($A72,OUTIL!$BA:$BF,D$1,FALSE),IF($A$62="Produits finis d'equipement agricole",VLOOKUP($A72,OUTIL!$BI:$BN,D$1,FALSE),IF($A$62="Produits finis d'equipement industriel",VLOOKUP($A72,OUTIL!$BQ:$BV,D$1,FALSE),"Ahmadovitch")))))))))/1000,0)</f>
        <v>53052</v>
      </c>
      <c r="E72" s="5">
        <f>ROUND(IF($A$62="Alimentation, boissons et tabacs",VLOOKUP($A72,OUTIL!$E:$J,E$1,FALSE),IF($A$62="Demi produits",VLOOKUP($A72,OUTIL!$M:$R,E$1,FALSE),IF($A$62="Energie  et  lubrifiants",VLOOKUP($A72,OUTIL!$U:$Z,E$1,FALSE),IF($A$62="Or industriel",VLOOKUP($A72,OUTIL!$AC:$AH,E$1,FALSE),IF($A$62="Produits bruts d'origine animale et vegetale",VLOOKUP($A72,OUTIL!$AK:$AP,E$1,FALSE),IF($A$62="Produits bruts d'origine minerale",VLOOKUP($A72,OUTIL!$AS:$AX,E$1,FALSE),IF($A$62="Produits finis de consommation",VLOOKUP($A72,OUTIL!$BA:$BF,E$1,FALSE),IF($A$62="Produits finis d'equipement agricole",VLOOKUP($A72,OUTIL!$BI:$BN,E$1,FALSE),IF($A$62="Produits finis d'equipement industriel",VLOOKUP($A72,OUTIL!$BQ:$BV,E$1,FALSE),"Ahmadovitch")))))))))/1000,0)</f>
        <v>10937</v>
      </c>
      <c r="F72" s="5">
        <f>ROUND(IF($A$62="Alimentation, boissons et tabacs",VLOOKUP($A72,OUTIL!$E:$J,F$1,FALSE),IF($A$62="Demi produits",VLOOKUP($A72,OUTIL!$M:$R,F$1,FALSE),IF($A$62="Energie  et  lubrifiants",VLOOKUP($A72,OUTIL!$U:$Z,F$1,FALSE),IF($A$62="Or industriel",VLOOKUP($A72,OUTIL!$AC:$AH,F$1,FALSE),IF($A$62="Produits bruts d'origine animale et vegetale",VLOOKUP($A72,OUTIL!$AK:$AP,F$1,FALSE),IF($A$62="Produits bruts d'origine minerale",VLOOKUP($A72,OUTIL!$AS:$AX,F$1,FALSE),IF($A$62="Produits finis de consommation",VLOOKUP($A72,OUTIL!$BA:$BF,F$1,FALSE),IF($A$62="Produits finis d'equipement agricole",VLOOKUP($A72,OUTIL!$BI:$BN,F$1,FALSE),IF($A$62="Produits finis d'equipement industriel",VLOOKUP($A72,OUTIL!$BQ:$BV,F$1,FALSE),"Ahmadovitch")))))))))/1000,0)</f>
        <v>6109</v>
      </c>
    </row>
    <row r="73" spans="1:13" ht="16.5" x14ac:dyDescent="0.3">
      <c r="A73">
        <v>11</v>
      </c>
      <c r="B73" s="5" t="str">
        <f>IF($A$62="Alimentation, boissons et tabacs",VLOOKUP(VLOOKUP($A73,OUTIL!$E:$J,B$1,FALSE),REF!$K:$L,2,FALSE),IF($A$62="Demi produits",VLOOKUP(VLOOKUP($A73,OUTIL!$M:$R,B$1,FALSE),REF!$N:$O,2,FALSE),IF($A$62="Energie  et  lubrifiants",VLOOKUP(VLOOKUP($A73,OUTIL!$U:$Z,B$1,FALSE),REF!$Z:$AA,2,FALSE),IF($A$62="Or industriel",VLOOKUP(VLOOKUP($A73,OUTIL!$AC:$AH,B$1,FALSE),REF!$AC:$AD,2,FALSE),IF($A$62="Produits bruts d'origine animale et vegetale",VLOOKUP(VLOOKUP($A73,OUTIL!$AK:$AP,B$1,FALSE),REF!$Q:$R,2,FALSE),IF($A$62="Produits bruts d'origine minerale",VLOOKUP(VLOOKUP($A73,OUTIL!$AS:$AX,B$1,FALSE),REF!$AF:$AG,2,FALSE),IF($A$62="Produits finis de consommation",VLOOKUP(VLOOKUP($A73,OUTIL!$BA:$BF,B$1,FALSE),REF!$T:$U,2,FALSE),IF($A$62="Produits finis d'equipement agricole",VLOOKUP(VLOOKUP($A73,OUTIL!$BI:$BN,B$1,FALSE),REF!$AI:$AJ,2,FALSE),IF($A$62="Produits finis d'equipement industriel",VLOOKUP(VLOOKUP($A73,OUTIL!$BQ:$BV,B$1,FALSE),REF!$W:$X,2,FALSE),"Ahmadovitch")))))))))</f>
        <v>Fibres textiles synthétiques</v>
      </c>
      <c r="C73" s="5">
        <f>ROUND(IF($A$62="Alimentation, boissons et tabacs",VLOOKUP($A73,OUTIL!$E:$J,C$1,FALSE),IF($A$62="Demi produits",VLOOKUP($A73,OUTIL!$M:$R,C$1,FALSE),IF($A$62="Energie  et  lubrifiants",VLOOKUP($A73,OUTIL!$U:$Z,C$1,FALSE),IF($A$62="Or industriel",VLOOKUP($A73,OUTIL!$AC:$AH,C$1,FALSE),IF($A$62="Produits bruts d'origine animale et vegetale",VLOOKUP($A73,OUTIL!$AK:$AP,C$1,FALSE),IF($A$62="Produits bruts d'origine minerale",VLOOKUP($A73,OUTIL!$AS:$AX,C$1,FALSE),IF($A$62="Produits finis de consommation",VLOOKUP($A73,OUTIL!$BA:$BF,C$1,FALSE),IF($A$62="Produits finis d'equipement agricole",VLOOKUP($A73,OUTIL!$BI:$BN,C$1,FALSE),IF($A$62="Produits finis d'equipement industriel",VLOOKUP($A73,OUTIL!$BQ:$BV,C$1,FALSE),"Ahmadovitch")))))))))/1000,0)</f>
        <v>2663</v>
      </c>
      <c r="D73" s="5">
        <f>ROUND(IF($A$62="Alimentation, boissons et tabacs",VLOOKUP($A73,OUTIL!$E:$J,D$1,FALSE),IF($A$62="Demi produits",VLOOKUP($A73,OUTIL!$M:$R,D$1,FALSE),IF($A$62="Energie  et  lubrifiants",VLOOKUP($A73,OUTIL!$U:$Z,D$1,FALSE),IF($A$62="Or industriel",VLOOKUP($A73,OUTIL!$AC:$AH,D$1,FALSE),IF($A$62="Produits bruts d'origine animale et vegetale",VLOOKUP($A73,OUTIL!$AK:$AP,D$1,FALSE),IF($A$62="Produits bruts d'origine minerale",VLOOKUP($A73,OUTIL!$AS:$AX,D$1,FALSE),IF($A$62="Produits finis de consommation",VLOOKUP($A73,OUTIL!$BA:$BF,D$1,FALSE),IF($A$62="Produits finis d'equipement agricole",VLOOKUP($A73,OUTIL!$BI:$BN,D$1,FALSE),IF($A$62="Produits finis d'equipement industriel",VLOOKUP($A73,OUTIL!$BQ:$BV,D$1,FALSE),"Ahmadovitch")))))))))/1000,0)</f>
        <v>38789</v>
      </c>
      <c r="E73" s="5">
        <f>ROUND(IF($A$62="Alimentation, boissons et tabacs",VLOOKUP($A73,OUTIL!$E:$J,E$1,FALSE),IF($A$62="Demi produits",VLOOKUP($A73,OUTIL!$M:$R,E$1,FALSE),IF($A$62="Energie  et  lubrifiants",VLOOKUP($A73,OUTIL!$U:$Z,E$1,FALSE),IF($A$62="Or industriel",VLOOKUP($A73,OUTIL!$AC:$AH,E$1,FALSE),IF($A$62="Produits bruts d'origine animale et vegetale",VLOOKUP($A73,OUTIL!$AK:$AP,E$1,FALSE),IF($A$62="Produits bruts d'origine minerale",VLOOKUP($A73,OUTIL!$AS:$AX,E$1,FALSE),IF($A$62="Produits finis de consommation",VLOOKUP($A73,OUTIL!$BA:$BF,E$1,FALSE),IF($A$62="Produits finis d'equipement agricole",VLOOKUP($A73,OUTIL!$BI:$BN,E$1,FALSE),IF($A$62="Produits finis d'equipement industriel",VLOOKUP($A73,OUTIL!$BQ:$BV,E$1,FALSE),"Ahmadovitch")))))))))/1000,0)</f>
        <v>2349</v>
      </c>
      <c r="F73" s="5">
        <f>ROUND(IF($A$62="Alimentation, boissons et tabacs",VLOOKUP($A73,OUTIL!$E:$J,F$1,FALSE),IF($A$62="Demi produits",VLOOKUP($A73,OUTIL!$M:$R,F$1,FALSE),IF($A$62="Energie  et  lubrifiants",VLOOKUP($A73,OUTIL!$U:$Z,F$1,FALSE),IF($A$62="Or industriel",VLOOKUP($A73,OUTIL!$AC:$AH,F$1,FALSE),IF($A$62="Produits bruts d'origine animale et vegetale",VLOOKUP($A73,OUTIL!$AK:$AP,F$1,FALSE),IF($A$62="Produits bruts d'origine minerale",VLOOKUP($A73,OUTIL!$AS:$AX,F$1,FALSE),IF($A$62="Produits finis de consommation",VLOOKUP($A73,OUTIL!$BA:$BF,F$1,FALSE),IF($A$62="Produits finis d'equipement agricole",VLOOKUP($A73,OUTIL!$BI:$BN,F$1,FALSE),IF($A$62="Produits finis d'equipement industriel",VLOOKUP($A73,OUTIL!$BQ:$BV,F$1,FALSE),"Ahmadovitch")))))))))/1000,0)</f>
        <v>25778</v>
      </c>
    </row>
    <row r="74" spans="1:13" ht="16.5" x14ac:dyDescent="0.3">
      <c r="B74" s="5" t="s">
        <v>60</v>
      </c>
      <c r="C74" s="6">
        <f>C62-SUM(C63:C73)</f>
        <v>184388</v>
      </c>
      <c r="D74" s="6">
        <f>D62-SUM(D63:D73)</f>
        <v>83330</v>
      </c>
      <c r="E74" s="6">
        <f>E62-SUM(E63:E73)</f>
        <v>214830</v>
      </c>
      <c r="F74" s="6">
        <f>F62-SUM(F63:F73)</f>
        <v>84150</v>
      </c>
    </row>
    <row r="75" spans="1:13" x14ac:dyDescent="0.25">
      <c r="A75" t="s">
        <v>216</v>
      </c>
      <c r="B75" s="2" t="str">
        <f>IF($A$75="Alimentation, boissons et tabacs",VLOOKUP(VLOOKUP($A75,OUTIL!$E:$J,B$1,FALSE),REF!$K:$L,2,FALSE),IF($A$75="Demi produits",VLOOKUP(VLOOKUP($A75,OUTIL!$M:$R,B$1,FALSE),REF!$N:$O,2,FALSE),IF($A$75="Energie  et  lubrifiants",VLOOKUP(VLOOKUP($A75,OUTIL!$U:$Z,B$1,FALSE),REF!$Z:$AA,2,FALSE),IF($A$75="Or industriel",VLOOKUP(VLOOKUP($A75,OUTIL!$AC:$AH,B$1,FALSE),REF!$AC:$AD,2,FALSE),IF($A$75="Produits bruts d'origine animale et vegetale",VLOOKUP(VLOOKUP($A75,OUTIL!$AK:$AP,B$1,FALSE),REF!$Q:$R,2,FALSE),IF($A$75="Produits bruts d'origine minerale",VLOOKUP(VLOOKUP($A75,OUTIL!$AS:$AX,B$1,FALSE),REF!$AF:$AG,2,FALSE),IF($A$75="Produits finis de consommation",VLOOKUP(VLOOKUP($A75,OUTIL!$BA:$BF,B$1,FALSE),REF!$T:$U,2,FALSE),IF($A$75="Produits finis d'equipement agricole",VLOOKUP(VLOOKUP($A75,OUTIL!$BI:$BN,B$1,FALSE),REF!$AI:$AJ,2,FALSE),IF($A$75="Produits finis d'equipement industriel",VLOOKUP(VLOOKUP($A75,OUTIL!$BQ:$BV,B$1,FALSE),REF!$W:$X,2,FALSE),"Ahmadovitch")))))))))</f>
        <v>DEMI PRODUITS</v>
      </c>
      <c r="C75" s="2">
        <f>ROUND(IF($A$75="Alimentation, boissons et tabacs",VLOOKUP($A75,OUTIL!$E:$J,C$1,FALSE),IF($A$75="Demi produits",VLOOKUP($A75,OUTIL!$M:$R,C$1,FALSE),IF($A$75="Energie  et  lubrifiants",VLOOKUP($A75,OUTIL!$U:$Z,C$1,FALSE),IF($A$75="Or industriel",VLOOKUP($A75,OUTIL!$AC:$AH,C$1,FALSE),IF($A$75="Produits bruts d'origine animale et vegetale",VLOOKUP($A75,OUTIL!$AK:$AP,C$1,FALSE),IF($A$75="Produits bruts d'origine minerale",VLOOKUP($A75,OUTIL!$AS:$AX,C$1,FALSE),IF($A$75="Produits finis de consommation",VLOOKUP($A75,OUTIL!$BA:$BF,C$1,FALSE),IF($A$75="Produits finis d'equipement agricole",VLOOKUP($A75,OUTIL!$BI:$BN,C$1,FALSE),IF($A$75="Produits finis d'equipement industriel",VLOOKUP($A75,OUTIL!$BQ:$BV,C$1,FALSE),"Ahmadovitch")))))))))/1000,0)</f>
        <v>3579260</v>
      </c>
      <c r="D75" s="2">
        <f>ROUND(IF($A$75="Alimentation, boissons et tabacs",VLOOKUP($A75,OUTIL!$E:$J,D$1,FALSE),IF($A$75="Demi produits",VLOOKUP($A75,OUTIL!$M:$R,D$1,FALSE),IF($A$75="Energie  et  lubrifiants",VLOOKUP($A75,OUTIL!$U:$Z,D$1,FALSE),IF($A$75="Or industriel",VLOOKUP($A75,OUTIL!$AC:$AH,D$1,FALSE),IF($A$75="Produits bruts d'origine animale et vegetale",VLOOKUP($A75,OUTIL!$AK:$AP,D$1,FALSE),IF($A$75="Produits bruts d'origine minerale",VLOOKUP($A75,OUTIL!$AS:$AX,D$1,FALSE),IF($A$75="Produits finis de consommation",VLOOKUP($A75,OUTIL!$BA:$BF,D$1,FALSE),IF($A$75="Produits finis d'equipement agricole",VLOOKUP($A75,OUTIL!$BI:$BN,D$1,FALSE),IF($A$75="Produits finis d'equipement industriel",VLOOKUP($A75,OUTIL!$BQ:$BV,D$1,FALSE),"Ahmadovitch")))))))))/1000,0)</f>
        <v>23651641</v>
      </c>
      <c r="E75" s="2">
        <f>ROUND(IF($A$75="Alimentation, boissons et tabacs",VLOOKUP($A75,OUTIL!$E:$J,E$1,FALSE),IF($A$75="Demi produits",VLOOKUP($A75,OUTIL!$M:$R,E$1,FALSE),IF($A$75="Energie  et  lubrifiants",VLOOKUP($A75,OUTIL!$U:$Z,E$1,FALSE),IF($A$75="Or industriel",VLOOKUP($A75,OUTIL!$AC:$AH,E$1,FALSE),IF($A$75="Produits bruts d'origine animale et vegetale",VLOOKUP($A75,OUTIL!$AK:$AP,E$1,FALSE),IF($A$75="Produits bruts d'origine minerale",VLOOKUP($A75,OUTIL!$AS:$AX,E$1,FALSE),IF($A$75="Produits finis de consommation",VLOOKUP($A75,OUTIL!$BA:$BF,E$1,FALSE),IF($A$75="Produits finis d'equipement agricole",VLOOKUP($A75,OUTIL!$BI:$BN,E$1,FALSE),IF($A$75="Produits finis d'equipement industriel",VLOOKUP($A75,OUTIL!$BQ:$BV,E$1,FALSE),"Ahmadovitch")))))))))/1000,0)</f>
        <v>3651435</v>
      </c>
      <c r="F75" s="2">
        <f>ROUND(IF($A$75="Alimentation, boissons et tabacs",VLOOKUP($A75,OUTIL!$E:$J,F$1,FALSE),IF($A$75="Demi produits",VLOOKUP($A75,OUTIL!$M:$R,F$1,FALSE),IF($A$75="Energie  et  lubrifiants",VLOOKUP($A75,OUTIL!$U:$Z,F$1,FALSE),IF($A$75="Or industriel",VLOOKUP($A75,OUTIL!$AC:$AH,F$1,FALSE),IF($A$75="Produits bruts d'origine animale et vegetale",VLOOKUP($A75,OUTIL!$AK:$AP,F$1,FALSE),IF($A$75="Produits bruts d'origine minerale",VLOOKUP($A75,OUTIL!$AS:$AX,F$1,FALSE),IF($A$75="Produits finis de consommation",VLOOKUP($A75,OUTIL!$BA:$BF,F$1,FALSE),IF($A$75="Produits finis d'equipement agricole",VLOOKUP($A75,OUTIL!$BI:$BN,F$1,FALSE),IF($A$75="Produits finis d'equipement industriel",VLOOKUP($A75,OUTIL!$BQ:$BV,F$1,FALSE),"Ahmadovitch")))))))))/1000,0)</f>
        <v>25190954</v>
      </c>
      <c r="J75" s="4"/>
      <c r="K75" s="4"/>
      <c r="L75" s="4"/>
      <c r="M75" s="4"/>
    </row>
    <row r="76" spans="1:13" ht="16.5" x14ac:dyDescent="0.3">
      <c r="A76">
        <v>1</v>
      </c>
      <c r="B76" s="5" t="str">
        <f>IF($A$75="Alimentation, boissons et tabacs",VLOOKUP(VLOOKUP($A76,OUTIL!$E:$J,B$1,FALSE),REF!$K:$L,2,FALSE),IF($A$75="Demi produits",VLOOKUP(VLOOKUP($A76,OUTIL!$M:$R,B$1,FALSE),REF!$N:$O,2,FALSE),IF($A$75="Energie  et  lubrifiants",VLOOKUP(VLOOKUP($A76,OUTIL!$U:$Z,B$1,FALSE),REF!$Z:$AA,2,FALSE),IF($A$75="Or industriel",VLOOKUP(VLOOKUP($A76,OUTIL!$AC:$AH,B$1,FALSE),REF!$AC:$AD,2,FALSE),IF($A$75="Produits bruts d'origine animale et vegetale",VLOOKUP(VLOOKUP($A76,OUTIL!$AK:$AP,B$1,FALSE),REF!$Q:$R,2,FALSE),IF($A$75="Produits bruts d'origine minerale",VLOOKUP(VLOOKUP($A76,OUTIL!$AS:$AX,B$1,FALSE),REF!$AF:$AG,2,FALSE),IF($A$75="Produits finis de consommation",VLOOKUP(VLOOKUP($A76,OUTIL!$BA:$BF,B$1,FALSE),REF!$T:$U,2,FALSE),IF($A$75="Produits finis d'equipement agricole",VLOOKUP(VLOOKUP($A76,OUTIL!$BI:$BN,B$1,FALSE),REF!$AI:$AJ,2,FALSE),IF($A$75="Produits finis d'equipement industriel",VLOOKUP(VLOOKUP($A76,OUTIL!$BQ:$BV,B$1,FALSE),REF!$W:$X,2,FALSE),"Ahmadovitch")))))))))</f>
        <v>Engrais naturels et chimiques</v>
      </c>
      <c r="C76" s="5">
        <f>ROUND(IF($A$75="Alimentation, boissons et tabacs",VLOOKUP($A76,OUTIL!$E:$J,C$1,FALSE),IF($A$75="Demi produits",VLOOKUP($A76,OUTIL!$M:$R,C$1,FALSE),IF($A$75="Energie  et  lubrifiants",VLOOKUP($A76,OUTIL!$U:$Z,C$1,FALSE),IF($A$75="Or industriel",VLOOKUP($A76,OUTIL!$AC:$AH,C$1,FALSE),IF($A$75="Produits bruts d'origine animale et vegetale",VLOOKUP($A76,OUTIL!$AK:$AP,C$1,FALSE),IF($A$75="Produits bruts d'origine minerale",VLOOKUP($A76,OUTIL!$AS:$AX,C$1,FALSE),IF($A$75="Produits finis de consommation",VLOOKUP($A76,OUTIL!$BA:$BF,C$1,FALSE),IF($A$75="Produits finis d'equipement agricole",VLOOKUP($A76,OUTIL!$BI:$BN,C$1,FALSE),IF($A$75="Produits finis d'equipement industriel",VLOOKUP($A76,OUTIL!$BQ:$BV,C$1,FALSE),"Ahmadovitch")))))))))/1000,0)</f>
        <v>2818347</v>
      </c>
      <c r="D76" s="5">
        <f>ROUND(IF($A$75="Alimentation, boissons et tabacs",VLOOKUP($A76,OUTIL!$E:$J,D$1,FALSE),IF($A$75="Demi produits",VLOOKUP($A76,OUTIL!$M:$R,D$1,FALSE),IF($A$75="Energie  et  lubrifiants",VLOOKUP($A76,OUTIL!$U:$Z,D$1,FALSE),IF($A$75="Or industriel",VLOOKUP($A76,OUTIL!$AC:$AH,D$1,FALSE),IF($A$75="Produits bruts d'origine animale et vegetale",VLOOKUP($A76,OUTIL!$AK:$AP,D$1,FALSE),IF($A$75="Produits bruts d'origine minerale",VLOOKUP($A76,OUTIL!$AS:$AX,D$1,FALSE),IF($A$75="Produits finis de consommation",VLOOKUP($A76,OUTIL!$BA:$BF,D$1,FALSE),IF($A$75="Produits finis d'equipement agricole",VLOOKUP($A76,OUTIL!$BI:$BN,D$1,FALSE),IF($A$75="Produits finis d'equipement industriel",VLOOKUP($A76,OUTIL!$BQ:$BV,D$1,FALSE),"Ahmadovitch")))))))))/1000,0)</f>
        <v>13422998</v>
      </c>
      <c r="E76" s="5">
        <f>ROUND(IF($A$75="Alimentation, boissons et tabacs",VLOOKUP($A76,OUTIL!$E:$J,E$1,FALSE),IF($A$75="Demi produits",VLOOKUP($A76,OUTIL!$M:$R,E$1,FALSE),IF($A$75="Energie  et  lubrifiants",VLOOKUP($A76,OUTIL!$U:$Z,E$1,FALSE),IF($A$75="Or industriel",VLOOKUP($A76,OUTIL!$AC:$AH,E$1,FALSE),IF($A$75="Produits bruts d'origine animale et vegetale",VLOOKUP($A76,OUTIL!$AK:$AP,E$1,FALSE),IF($A$75="Produits bruts d'origine minerale",VLOOKUP($A76,OUTIL!$AS:$AX,E$1,FALSE),IF($A$75="Produits finis de consommation",VLOOKUP($A76,OUTIL!$BA:$BF,E$1,FALSE),IF($A$75="Produits finis d'equipement agricole",VLOOKUP($A76,OUTIL!$BI:$BN,E$1,FALSE),IF($A$75="Produits finis d'equipement industriel",VLOOKUP($A76,OUTIL!$BQ:$BV,E$1,FALSE),"Ahmadovitch")))))))))/1000,0)</f>
        <v>2716763</v>
      </c>
      <c r="F76" s="5">
        <f>ROUND(IF($A$75="Alimentation, boissons et tabacs",VLOOKUP($A76,OUTIL!$E:$J,F$1,FALSE),IF($A$75="Demi produits",VLOOKUP($A76,OUTIL!$M:$R,F$1,FALSE),IF($A$75="Energie  et  lubrifiants",VLOOKUP($A76,OUTIL!$U:$Z,F$1,FALSE),IF($A$75="Or industriel",VLOOKUP($A76,OUTIL!$AC:$AH,F$1,FALSE),IF($A$75="Produits bruts d'origine animale et vegetale",VLOOKUP($A76,OUTIL!$AK:$AP,F$1,FALSE),IF($A$75="Produits bruts d'origine minerale",VLOOKUP($A76,OUTIL!$AS:$AX,F$1,FALSE),IF($A$75="Produits finis de consommation",VLOOKUP($A76,OUTIL!$BA:$BF,F$1,FALSE),IF($A$75="Produits finis d'equipement agricole",VLOOKUP($A76,OUTIL!$BI:$BN,F$1,FALSE),IF($A$75="Produits finis d'equipement industriel",VLOOKUP($A76,OUTIL!$BQ:$BV,F$1,FALSE),"Ahmadovitch")))))))))/1000,0)</f>
        <v>15084205</v>
      </c>
      <c r="J76" s="4"/>
      <c r="K76" s="4"/>
      <c r="L76" s="4"/>
      <c r="M76" s="4"/>
    </row>
    <row r="77" spans="1:13" ht="16.5" x14ac:dyDescent="0.3">
      <c r="A77">
        <v>2</v>
      </c>
      <c r="B77" s="5" t="str">
        <f>IF($A$75="Alimentation, boissons et tabacs",VLOOKUP(VLOOKUP($A77,OUTIL!$E:$J,B$1,FALSE),REF!$K:$L,2,FALSE),IF($A$75="Demi produits",VLOOKUP(VLOOKUP($A77,OUTIL!$M:$R,B$1,FALSE),REF!$N:$O,2,FALSE),IF($A$75="Energie  et  lubrifiants",VLOOKUP(VLOOKUP($A77,OUTIL!$U:$Z,B$1,FALSE),REF!$Z:$AA,2,FALSE),IF($A$75="Or industriel",VLOOKUP(VLOOKUP($A77,OUTIL!$AC:$AH,B$1,FALSE),REF!$AC:$AD,2,FALSE),IF($A$75="Produits bruts d'origine animale et vegetale",VLOOKUP(VLOOKUP($A77,OUTIL!$AK:$AP,B$1,FALSE),REF!$Q:$R,2,FALSE),IF($A$75="Produits bruts d'origine minerale",VLOOKUP(VLOOKUP($A77,OUTIL!$AS:$AX,B$1,FALSE),REF!$AF:$AG,2,FALSE),IF($A$75="Produits finis de consommation",VLOOKUP(VLOOKUP($A77,OUTIL!$BA:$BF,B$1,FALSE),REF!$T:$U,2,FALSE),IF($A$75="Produits finis d'equipement agricole",VLOOKUP(VLOOKUP($A77,OUTIL!$BI:$BN,B$1,FALSE),REF!$AI:$AJ,2,FALSE),IF($A$75="Produits finis d'equipement industriel",VLOOKUP(VLOOKUP($A77,OUTIL!$BQ:$BV,B$1,FALSE),REF!$W:$X,2,FALSE),"Ahmadovitch")))))))))</f>
        <v>Acide phosphorique</v>
      </c>
      <c r="C77" s="5">
        <f>ROUND(IF($A$75="Alimentation, boissons et tabacs",VLOOKUP($A77,OUTIL!$E:$J,C$1,FALSE),IF($A$75="Demi produits",VLOOKUP($A77,OUTIL!$M:$R,C$1,FALSE),IF($A$75="Energie  et  lubrifiants",VLOOKUP($A77,OUTIL!$U:$Z,C$1,FALSE),IF($A$75="Or industriel",VLOOKUP($A77,OUTIL!$AC:$AH,C$1,FALSE),IF($A$75="Produits bruts d'origine animale et vegetale",VLOOKUP($A77,OUTIL!$AK:$AP,C$1,FALSE),IF($A$75="Produits bruts d'origine minerale",VLOOKUP($A77,OUTIL!$AS:$AX,C$1,FALSE),IF($A$75="Produits finis de consommation",VLOOKUP($A77,OUTIL!$BA:$BF,C$1,FALSE),IF($A$75="Produits finis d'equipement agricole",VLOOKUP($A77,OUTIL!$BI:$BN,C$1,FALSE),IF($A$75="Produits finis d'equipement industriel",VLOOKUP($A77,OUTIL!$BQ:$BV,C$1,FALSE),"Ahmadovitch")))))))))/1000,0)</f>
        <v>496758</v>
      </c>
      <c r="D77" s="5">
        <f>ROUND(IF($A$75="Alimentation, boissons et tabacs",VLOOKUP($A77,OUTIL!$E:$J,D$1,FALSE),IF($A$75="Demi produits",VLOOKUP($A77,OUTIL!$M:$R,D$1,FALSE),IF($A$75="Energie  et  lubrifiants",VLOOKUP($A77,OUTIL!$U:$Z,D$1,FALSE),IF($A$75="Or industriel",VLOOKUP($A77,OUTIL!$AC:$AH,D$1,FALSE),IF($A$75="Produits bruts d'origine animale et vegetale",VLOOKUP($A77,OUTIL!$AK:$AP,D$1,FALSE),IF($A$75="Produits bruts d'origine minerale",VLOOKUP($A77,OUTIL!$AS:$AX,D$1,FALSE),IF($A$75="Produits finis de consommation",VLOOKUP($A77,OUTIL!$BA:$BF,D$1,FALSE),IF($A$75="Produits finis d'equipement agricole",VLOOKUP($A77,OUTIL!$BI:$BN,D$1,FALSE),IF($A$75="Produits finis d'equipement industriel",VLOOKUP($A77,OUTIL!$BQ:$BV,D$1,FALSE),"Ahmadovitch")))))))))/1000,0)</f>
        <v>3713628</v>
      </c>
      <c r="E77" s="5">
        <f>ROUND(IF($A$75="Alimentation, boissons et tabacs",VLOOKUP($A77,OUTIL!$E:$J,E$1,FALSE),IF($A$75="Demi produits",VLOOKUP($A77,OUTIL!$M:$R,E$1,FALSE),IF($A$75="Energie  et  lubrifiants",VLOOKUP($A77,OUTIL!$U:$Z,E$1,FALSE),IF($A$75="Or industriel",VLOOKUP($A77,OUTIL!$AC:$AH,E$1,FALSE),IF($A$75="Produits bruts d'origine animale et vegetale",VLOOKUP($A77,OUTIL!$AK:$AP,E$1,FALSE),IF($A$75="Produits bruts d'origine minerale",VLOOKUP($A77,OUTIL!$AS:$AX,E$1,FALSE),IF($A$75="Produits finis de consommation",VLOOKUP($A77,OUTIL!$BA:$BF,E$1,FALSE),IF($A$75="Produits finis d'equipement agricole",VLOOKUP($A77,OUTIL!$BI:$BN,E$1,FALSE),IF($A$75="Produits finis d'equipement industriel",VLOOKUP($A77,OUTIL!$BQ:$BV,E$1,FALSE),"Ahmadovitch")))))))))/1000,0)</f>
        <v>481319</v>
      </c>
      <c r="F77" s="5">
        <f>ROUND(IF($A$75="Alimentation, boissons et tabacs",VLOOKUP($A77,OUTIL!$E:$J,F$1,FALSE),IF($A$75="Demi produits",VLOOKUP($A77,OUTIL!$M:$R,F$1,FALSE),IF($A$75="Energie  et  lubrifiants",VLOOKUP($A77,OUTIL!$U:$Z,F$1,FALSE),IF($A$75="Or industriel",VLOOKUP($A77,OUTIL!$AC:$AH,F$1,FALSE),IF($A$75="Produits bruts d'origine animale et vegetale",VLOOKUP($A77,OUTIL!$AK:$AP,F$1,FALSE),IF($A$75="Produits bruts d'origine minerale",VLOOKUP($A77,OUTIL!$AS:$AX,F$1,FALSE),IF($A$75="Produits finis de consommation",VLOOKUP($A77,OUTIL!$BA:$BF,F$1,FALSE),IF($A$75="Produits finis d'equipement agricole",VLOOKUP($A77,OUTIL!$BI:$BN,F$1,FALSE),IF($A$75="Produits finis d'equipement industriel",VLOOKUP($A77,OUTIL!$BQ:$BV,F$1,FALSE),"Ahmadovitch")))))))))/1000,0)</f>
        <v>3490359</v>
      </c>
      <c r="J77" s="4"/>
      <c r="K77" s="4"/>
      <c r="L77" s="4"/>
      <c r="M77" s="4"/>
    </row>
    <row r="78" spans="1:13" ht="16.5" x14ac:dyDescent="0.3">
      <c r="A78">
        <v>3</v>
      </c>
      <c r="B78" s="5" t="str">
        <f>IF($A$75="Alimentation, boissons et tabacs",VLOOKUP(VLOOKUP($A78,OUTIL!$E:$J,B$1,FALSE),REF!$K:$L,2,FALSE),IF($A$75="Demi produits",VLOOKUP(VLOOKUP($A78,OUTIL!$M:$R,B$1,FALSE),REF!$N:$O,2,FALSE),IF($A$75="Energie  et  lubrifiants",VLOOKUP(VLOOKUP($A78,OUTIL!$U:$Z,B$1,FALSE),REF!$Z:$AA,2,FALSE),IF($A$75="Or industriel",VLOOKUP(VLOOKUP($A78,OUTIL!$AC:$AH,B$1,FALSE),REF!$AC:$AD,2,FALSE),IF($A$75="Produits bruts d'origine animale et vegetale",VLOOKUP(VLOOKUP($A78,OUTIL!$AK:$AP,B$1,FALSE),REF!$Q:$R,2,FALSE),IF($A$75="Produits bruts d'origine minerale",VLOOKUP(VLOOKUP($A78,OUTIL!$AS:$AX,B$1,FALSE),REF!$AF:$AG,2,FALSE),IF($A$75="Produits finis de consommation",VLOOKUP(VLOOKUP($A78,OUTIL!$BA:$BF,B$1,FALSE),REF!$T:$U,2,FALSE),IF($A$75="Produits finis d'equipement agricole",VLOOKUP(VLOOKUP($A78,OUTIL!$BI:$BN,B$1,FALSE),REF!$AI:$AJ,2,FALSE),IF($A$75="Produits finis d'equipement industriel",VLOOKUP(VLOOKUP($A78,OUTIL!$BQ:$BV,B$1,FALSE),REF!$W:$X,2,FALSE),"Ahmadovitch")))))))))</f>
        <v>Argent brut et ouvrages mi-ouvrés en argent</v>
      </c>
      <c r="C78" s="5">
        <f>ROUND(IF($A$75="Alimentation, boissons et tabacs",VLOOKUP($A78,OUTIL!$E:$J,C$1,FALSE),IF($A$75="Demi produits",VLOOKUP($A78,OUTIL!$M:$R,C$1,FALSE),IF($A$75="Energie  et  lubrifiants",VLOOKUP($A78,OUTIL!$U:$Z,C$1,FALSE),IF($A$75="Or industriel",VLOOKUP($A78,OUTIL!$AC:$AH,C$1,FALSE),IF($A$75="Produits bruts d'origine animale et vegetale",VLOOKUP($A78,OUTIL!$AK:$AP,C$1,FALSE),IF($A$75="Produits bruts d'origine minerale",VLOOKUP($A78,OUTIL!$AS:$AX,C$1,FALSE),IF($A$75="Produits finis de consommation",VLOOKUP($A78,OUTIL!$BA:$BF,C$1,FALSE),IF($A$75="Produits finis d'equipement agricole",VLOOKUP($A78,OUTIL!$BI:$BN,C$1,FALSE),IF($A$75="Produits finis d'equipement industriel",VLOOKUP($A78,OUTIL!$BQ:$BV,C$1,FALSE),"Ahmadovitch")))))))))/1000,0)</f>
        <v>66</v>
      </c>
      <c r="D78" s="5">
        <f>ROUND(IF($A$75="Alimentation, boissons et tabacs",VLOOKUP($A78,OUTIL!$E:$J,D$1,FALSE),IF($A$75="Demi produits",VLOOKUP($A78,OUTIL!$M:$R,D$1,FALSE),IF($A$75="Energie  et  lubrifiants",VLOOKUP($A78,OUTIL!$U:$Z,D$1,FALSE),IF($A$75="Or industriel",VLOOKUP($A78,OUTIL!$AC:$AH,D$1,FALSE),IF($A$75="Produits bruts d'origine animale et vegetale",VLOOKUP($A78,OUTIL!$AK:$AP,D$1,FALSE),IF($A$75="Produits bruts d'origine minerale",VLOOKUP($A78,OUTIL!$AS:$AX,D$1,FALSE),IF($A$75="Produits finis de consommation",VLOOKUP($A78,OUTIL!$BA:$BF,D$1,FALSE),IF($A$75="Produits finis d'equipement agricole",VLOOKUP($A78,OUTIL!$BI:$BN,D$1,FALSE),IF($A$75="Produits finis d'equipement industriel",VLOOKUP($A78,OUTIL!$BQ:$BV,D$1,FALSE),"Ahmadovitch")))))))))/1000,0)</f>
        <v>1359404</v>
      </c>
      <c r="E78" s="5">
        <f>ROUND(IF($A$75="Alimentation, boissons et tabacs",VLOOKUP($A78,OUTIL!$E:$J,E$1,FALSE),IF($A$75="Demi produits",VLOOKUP($A78,OUTIL!$M:$R,E$1,FALSE),IF($A$75="Energie  et  lubrifiants",VLOOKUP($A78,OUTIL!$U:$Z,E$1,FALSE),IF($A$75="Or industriel",VLOOKUP($A78,OUTIL!$AC:$AH,E$1,FALSE),IF($A$75="Produits bruts d'origine animale et vegetale",VLOOKUP($A78,OUTIL!$AK:$AP,E$1,FALSE),IF($A$75="Produits bruts d'origine minerale",VLOOKUP($A78,OUTIL!$AS:$AX,E$1,FALSE),IF($A$75="Produits finis de consommation",VLOOKUP($A78,OUTIL!$BA:$BF,E$1,FALSE),IF($A$75="Produits finis d'equipement agricole",VLOOKUP($A78,OUTIL!$BI:$BN,E$1,FALSE),IF($A$75="Produits finis d'equipement industriel",VLOOKUP($A78,OUTIL!$BQ:$BV,E$1,FALSE),"Ahmadovitch")))))))))/1000,0)</f>
        <v>59</v>
      </c>
      <c r="F78" s="5">
        <f>ROUND(IF($A$75="Alimentation, boissons et tabacs",VLOOKUP($A78,OUTIL!$E:$J,F$1,FALSE),IF($A$75="Demi produits",VLOOKUP($A78,OUTIL!$M:$R,F$1,FALSE),IF($A$75="Energie  et  lubrifiants",VLOOKUP($A78,OUTIL!$U:$Z,F$1,FALSE),IF($A$75="Or industriel",VLOOKUP($A78,OUTIL!$AC:$AH,F$1,FALSE),IF($A$75="Produits bruts d'origine animale et vegetale",VLOOKUP($A78,OUTIL!$AK:$AP,F$1,FALSE),IF($A$75="Produits bruts d'origine minerale",VLOOKUP($A78,OUTIL!$AS:$AX,F$1,FALSE),IF($A$75="Produits finis de consommation",VLOOKUP($A78,OUTIL!$BA:$BF,F$1,FALSE),IF($A$75="Produits finis d'equipement agricole",VLOOKUP($A78,OUTIL!$BI:$BN,F$1,FALSE),IF($A$75="Produits finis d'equipement industriel",VLOOKUP($A78,OUTIL!$BQ:$BV,F$1,FALSE),"Ahmadovitch")))))))))/1000,0)</f>
        <v>514291</v>
      </c>
      <c r="G78" s="4"/>
      <c r="H78" s="4"/>
      <c r="I78" s="4"/>
      <c r="J78" s="4"/>
      <c r="K78" s="4"/>
      <c r="L78" s="4"/>
      <c r="M78" s="4"/>
    </row>
    <row r="79" spans="1:13" ht="16.5" x14ac:dyDescent="0.3">
      <c r="A79">
        <v>4</v>
      </c>
      <c r="B79" s="5" t="str">
        <f>IF($A$75="Alimentation, boissons et tabacs",VLOOKUP(VLOOKUP($A79,OUTIL!$E:$J,B$1,FALSE),REF!$K:$L,2,FALSE),IF($A$75="Demi produits",VLOOKUP(VLOOKUP($A79,OUTIL!$M:$R,B$1,FALSE),REF!$N:$O,2,FALSE),IF($A$75="Energie  et  lubrifiants",VLOOKUP(VLOOKUP($A79,OUTIL!$U:$Z,B$1,FALSE),REF!$Z:$AA,2,FALSE),IF($A$75="Or industriel",VLOOKUP(VLOOKUP($A79,OUTIL!$AC:$AH,B$1,FALSE),REF!$AC:$AD,2,FALSE),IF($A$75="Produits bruts d'origine animale et vegetale",VLOOKUP(VLOOKUP($A79,OUTIL!$AK:$AP,B$1,FALSE),REF!$Q:$R,2,FALSE),IF($A$75="Produits bruts d'origine minerale",VLOOKUP(VLOOKUP($A79,OUTIL!$AS:$AX,B$1,FALSE),REF!$AF:$AG,2,FALSE),IF($A$75="Produits finis de consommation",VLOOKUP(VLOOKUP($A79,OUTIL!$BA:$BF,B$1,FALSE),REF!$T:$U,2,FALSE),IF($A$75="Produits finis d'equipement agricole",VLOOKUP(VLOOKUP($A79,OUTIL!$BI:$BN,B$1,FALSE),REF!$AI:$AJ,2,FALSE),IF($A$75="Produits finis d'equipement industriel",VLOOKUP(VLOOKUP($A79,OUTIL!$BQ:$BV,B$1,FALSE),REF!$W:$X,2,FALSE),"Ahmadovitch")))))))))</f>
        <v>Composants électroniques</v>
      </c>
      <c r="C79" s="5">
        <f>ROUND(IF($A$75="Alimentation, boissons et tabacs",VLOOKUP($A79,OUTIL!$E:$J,C$1,FALSE),IF($A$75="Demi produits",VLOOKUP($A79,OUTIL!$M:$R,C$1,FALSE),IF($A$75="Energie  et  lubrifiants",VLOOKUP($A79,OUTIL!$U:$Z,C$1,FALSE),IF($A$75="Or industriel",VLOOKUP($A79,OUTIL!$AC:$AH,C$1,FALSE),IF($A$75="Produits bruts d'origine animale et vegetale",VLOOKUP($A79,OUTIL!$AK:$AP,C$1,FALSE),IF($A$75="Produits bruts d'origine minerale",VLOOKUP($A79,OUTIL!$AS:$AX,C$1,FALSE),IF($A$75="Produits finis de consommation",VLOOKUP($A79,OUTIL!$BA:$BF,C$1,FALSE),IF($A$75="Produits finis d'equipement agricole",VLOOKUP($A79,OUTIL!$BI:$BN,C$1,FALSE),IF($A$75="Produits finis d'equipement industriel",VLOOKUP($A79,OUTIL!$BQ:$BV,C$1,FALSE),"Ahmadovitch")))))))))/1000,0)</f>
        <v>337</v>
      </c>
      <c r="D79" s="5">
        <f>ROUND(IF($A$75="Alimentation, boissons et tabacs",VLOOKUP($A79,OUTIL!$E:$J,D$1,FALSE),IF($A$75="Demi produits",VLOOKUP($A79,OUTIL!$M:$R,D$1,FALSE),IF($A$75="Energie  et  lubrifiants",VLOOKUP($A79,OUTIL!$U:$Z,D$1,FALSE),IF($A$75="Or industriel",VLOOKUP($A79,OUTIL!$AC:$AH,D$1,FALSE),IF($A$75="Produits bruts d'origine animale et vegetale",VLOOKUP($A79,OUTIL!$AK:$AP,D$1,FALSE),IF($A$75="Produits bruts d'origine minerale",VLOOKUP($A79,OUTIL!$AS:$AX,D$1,FALSE),IF($A$75="Produits finis de consommation",VLOOKUP($A79,OUTIL!$BA:$BF,D$1,FALSE),IF($A$75="Produits finis d'equipement agricole",VLOOKUP($A79,OUTIL!$BI:$BN,D$1,FALSE),IF($A$75="Produits finis d'equipement industriel",VLOOKUP($A79,OUTIL!$BQ:$BV,D$1,FALSE),"Ahmadovitch")))))))))/1000,0)</f>
        <v>1053703</v>
      </c>
      <c r="E79" s="5">
        <f>ROUND(IF($A$75="Alimentation, boissons et tabacs",VLOOKUP($A79,OUTIL!$E:$J,E$1,FALSE),IF($A$75="Demi produits",VLOOKUP($A79,OUTIL!$M:$R,E$1,FALSE),IF($A$75="Energie  et  lubrifiants",VLOOKUP($A79,OUTIL!$U:$Z,E$1,FALSE),IF($A$75="Or industriel",VLOOKUP($A79,OUTIL!$AC:$AH,E$1,FALSE),IF($A$75="Produits bruts d'origine animale et vegetale",VLOOKUP($A79,OUTIL!$AK:$AP,E$1,FALSE),IF($A$75="Produits bruts d'origine minerale",VLOOKUP($A79,OUTIL!$AS:$AX,E$1,FALSE),IF($A$75="Produits finis de consommation",VLOOKUP($A79,OUTIL!$BA:$BF,E$1,FALSE),IF($A$75="Produits finis d'equipement agricole",VLOOKUP($A79,OUTIL!$BI:$BN,E$1,FALSE),IF($A$75="Produits finis d'equipement industriel",VLOOKUP($A79,OUTIL!$BQ:$BV,E$1,FALSE),"Ahmadovitch")))))))))/1000,0)</f>
        <v>307</v>
      </c>
      <c r="F79" s="5">
        <f>ROUND(IF($A$75="Alimentation, boissons et tabacs",VLOOKUP($A79,OUTIL!$E:$J,F$1,FALSE),IF($A$75="Demi produits",VLOOKUP($A79,OUTIL!$M:$R,F$1,FALSE),IF($A$75="Energie  et  lubrifiants",VLOOKUP($A79,OUTIL!$U:$Z,F$1,FALSE),IF($A$75="Or industriel",VLOOKUP($A79,OUTIL!$AC:$AH,F$1,FALSE),IF($A$75="Produits bruts d'origine animale et vegetale",VLOOKUP($A79,OUTIL!$AK:$AP,F$1,FALSE),IF($A$75="Produits bruts d'origine minerale",VLOOKUP($A79,OUTIL!$AS:$AX,F$1,FALSE),IF($A$75="Produits finis de consommation",VLOOKUP($A79,OUTIL!$BA:$BF,F$1,FALSE),IF($A$75="Produits finis d'equipement agricole",VLOOKUP($A79,OUTIL!$BI:$BN,F$1,FALSE),IF($A$75="Produits finis d'equipement industriel",VLOOKUP($A79,OUTIL!$BQ:$BV,F$1,FALSE),"Ahmadovitch")))))))))/1000,0)</f>
        <v>1166739</v>
      </c>
      <c r="J79" s="4"/>
      <c r="K79" s="4"/>
      <c r="L79" s="4"/>
      <c r="M79" s="4"/>
    </row>
    <row r="80" spans="1:13" ht="16.5" x14ac:dyDescent="0.3">
      <c r="A80">
        <v>5</v>
      </c>
      <c r="B80" s="5" t="str">
        <f>IF($A$75="Alimentation, boissons et tabacs",VLOOKUP(VLOOKUP($A80,OUTIL!$E:$J,B$1,FALSE),REF!$K:$L,2,FALSE),IF($A$75="Demi produits",VLOOKUP(VLOOKUP($A80,OUTIL!$M:$R,B$1,FALSE),REF!$N:$O,2,FALSE),IF($A$75="Energie  et  lubrifiants",VLOOKUP(VLOOKUP($A80,OUTIL!$U:$Z,B$1,FALSE),REF!$Z:$AA,2,FALSE),IF($A$75="Or industriel",VLOOKUP(VLOOKUP($A80,OUTIL!$AC:$AH,B$1,FALSE),REF!$AC:$AD,2,FALSE),IF($A$75="Produits bruts d'origine animale et vegetale",VLOOKUP(VLOOKUP($A80,OUTIL!$AK:$AP,B$1,FALSE),REF!$Q:$R,2,FALSE),IF($A$75="Produits bruts d'origine minerale",VLOOKUP(VLOOKUP($A80,OUTIL!$AS:$AX,B$1,FALSE),REF!$AF:$AG,2,FALSE),IF($A$75="Produits finis de consommation",VLOOKUP(VLOOKUP($A80,OUTIL!$BA:$BF,B$1,FALSE),REF!$T:$U,2,FALSE),IF($A$75="Produits finis d'equipement agricole",VLOOKUP(VLOOKUP($A80,OUTIL!$BI:$BN,B$1,FALSE),REF!$AI:$AJ,2,FALSE),IF($A$75="Produits finis d'equipement industriel",VLOOKUP(VLOOKUP($A80,OUTIL!$BQ:$BV,B$1,FALSE),REF!$W:$X,2,FALSE),"Ahmadovitch")))))))))</f>
        <v>Cuivre et alliages de cuivre</v>
      </c>
      <c r="C80" s="5">
        <f>ROUND(IF($A$75="Alimentation, boissons et tabacs",VLOOKUP($A80,OUTIL!$E:$J,C$1,FALSE),IF($A$75="Demi produits",VLOOKUP($A80,OUTIL!$M:$R,C$1,FALSE),IF($A$75="Energie  et  lubrifiants",VLOOKUP($A80,OUTIL!$U:$Z,C$1,FALSE),IF($A$75="Or industriel",VLOOKUP($A80,OUTIL!$AC:$AH,C$1,FALSE),IF($A$75="Produits bruts d'origine animale et vegetale",VLOOKUP($A80,OUTIL!$AK:$AP,C$1,FALSE),IF($A$75="Produits bruts d'origine minerale",VLOOKUP($A80,OUTIL!$AS:$AX,C$1,FALSE),IF($A$75="Produits finis de consommation",VLOOKUP($A80,OUTIL!$BA:$BF,C$1,FALSE),IF($A$75="Produits finis d'equipement agricole",VLOOKUP($A80,OUTIL!$BI:$BN,C$1,FALSE),IF($A$75="Produits finis d'equipement industriel",VLOOKUP($A80,OUTIL!$BQ:$BV,C$1,FALSE),"Ahmadovitch")))))))))/1000,0)</f>
        <v>5169</v>
      </c>
      <c r="D80" s="5">
        <f>ROUND(IF($A$75="Alimentation, boissons et tabacs",VLOOKUP($A80,OUTIL!$E:$J,D$1,FALSE),IF($A$75="Demi produits",VLOOKUP($A80,OUTIL!$M:$R,D$1,FALSE),IF($A$75="Energie  et  lubrifiants",VLOOKUP($A80,OUTIL!$U:$Z,D$1,FALSE),IF($A$75="Or industriel",VLOOKUP($A80,OUTIL!$AC:$AH,D$1,FALSE),IF($A$75="Produits bruts d'origine animale et vegetale",VLOOKUP($A80,OUTIL!$AK:$AP,D$1,FALSE),IF($A$75="Produits bruts d'origine minerale",VLOOKUP($A80,OUTIL!$AS:$AX,D$1,FALSE),IF($A$75="Produits finis de consommation",VLOOKUP($A80,OUTIL!$BA:$BF,D$1,FALSE),IF($A$75="Produits finis d'equipement agricole",VLOOKUP($A80,OUTIL!$BI:$BN,D$1,FALSE),IF($A$75="Produits finis d'equipement industriel",VLOOKUP($A80,OUTIL!$BQ:$BV,D$1,FALSE),"Ahmadovitch")))))))))/1000,0)</f>
        <v>500423</v>
      </c>
      <c r="E80" s="5">
        <f>ROUND(IF($A$75="Alimentation, boissons et tabacs",VLOOKUP($A80,OUTIL!$E:$J,E$1,FALSE),IF($A$75="Demi produits",VLOOKUP($A80,OUTIL!$M:$R,E$1,FALSE),IF($A$75="Energie  et  lubrifiants",VLOOKUP($A80,OUTIL!$U:$Z,E$1,FALSE),IF($A$75="Or industriel",VLOOKUP($A80,OUTIL!$AC:$AH,E$1,FALSE),IF($A$75="Produits bruts d'origine animale et vegetale",VLOOKUP($A80,OUTIL!$AK:$AP,E$1,FALSE),IF($A$75="Produits bruts d'origine minerale",VLOOKUP($A80,OUTIL!$AS:$AX,E$1,FALSE),IF($A$75="Produits finis de consommation",VLOOKUP($A80,OUTIL!$BA:$BF,E$1,FALSE),IF($A$75="Produits finis d'equipement agricole",VLOOKUP($A80,OUTIL!$BI:$BN,E$1,FALSE),IF($A$75="Produits finis d'equipement industriel",VLOOKUP($A80,OUTIL!$BQ:$BV,E$1,FALSE),"Ahmadovitch")))))))))/1000,0)</f>
        <v>4180</v>
      </c>
      <c r="F80" s="5">
        <f>ROUND(IF($A$75="Alimentation, boissons et tabacs",VLOOKUP($A80,OUTIL!$E:$J,F$1,FALSE),IF($A$75="Demi produits",VLOOKUP($A80,OUTIL!$M:$R,F$1,FALSE),IF($A$75="Energie  et  lubrifiants",VLOOKUP($A80,OUTIL!$U:$Z,F$1,FALSE),IF($A$75="Or industriel",VLOOKUP($A80,OUTIL!$AC:$AH,F$1,FALSE),IF($A$75="Produits bruts d'origine animale et vegetale",VLOOKUP($A80,OUTIL!$AK:$AP,F$1,FALSE),IF($A$75="Produits bruts d'origine minerale",VLOOKUP($A80,OUTIL!$AS:$AX,F$1,FALSE),IF($A$75="Produits finis de consommation",VLOOKUP($A80,OUTIL!$BA:$BF,F$1,FALSE),IF($A$75="Produits finis d'equipement agricole",VLOOKUP($A80,OUTIL!$BI:$BN,F$1,FALSE),IF($A$75="Produits finis d'equipement industriel",VLOOKUP($A80,OUTIL!$BQ:$BV,F$1,FALSE),"Ahmadovitch")))))))))/1000,0)</f>
        <v>332574</v>
      </c>
      <c r="G80" s="4"/>
      <c r="H80" s="4"/>
      <c r="I80" s="4"/>
      <c r="J80" s="4"/>
      <c r="K80" s="4"/>
      <c r="L80" s="4"/>
      <c r="M80" s="4"/>
    </row>
    <row r="81" spans="1:13" ht="16.5" x14ac:dyDescent="0.3">
      <c r="A81">
        <v>6</v>
      </c>
      <c r="B81" s="5" t="str">
        <f>IF($A$75="Alimentation, boissons et tabacs",VLOOKUP(VLOOKUP($A81,OUTIL!$E:$J,B$1,FALSE),REF!$K:$L,2,FALSE),IF($A$75="Demi produits",VLOOKUP(VLOOKUP($A81,OUTIL!$M:$R,B$1,FALSE),REF!$N:$O,2,FALSE),IF($A$75="Energie  et  lubrifiants",VLOOKUP(VLOOKUP($A81,OUTIL!$U:$Z,B$1,FALSE),REF!$Z:$AA,2,FALSE),IF($A$75="Or industriel",VLOOKUP(VLOOKUP($A81,OUTIL!$AC:$AH,B$1,FALSE),REF!$AC:$AD,2,FALSE),IF($A$75="Produits bruts d'origine animale et vegetale",VLOOKUP(VLOOKUP($A81,OUTIL!$AK:$AP,B$1,FALSE),REF!$Q:$R,2,FALSE),IF($A$75="Produits bruts d'origine minerale",VLOOKUP(VLOOKUP($A81,OUTIL!$AS:$AX,B$1,FALSE),REF!$AF:$AG,2,FALSE),IF($A$75="Produits finis de consommation",VLOOKUP(VLOOKUP($A81,OUTIL!$BA:$BF,B$1,FALSE),REF!$T:$U,2,FALSE),IF($A$75="Produits finis d'equipement agricole",VLOOKUP(VLOOKUP($A81,OUTIL!$BI:$BN,B$1,FALSE),REF!$AI:$AJ,2,FALSE),IF($A$75="Produits finis d'equipement industriel",VLOOKUP(VLOOKUP($A81,OUTIL!$BQ:$BV,B$1,FALSE),REF!$W:$X,2,FALSE),"Ahmadovitch")))))))))</f>
        <v>Autres métaux communs et ouvrages en ces matières</v>
      </c>
      <c r="C81" s="5">
        <f>ROUND(IF($A$75="Alimentation, boissons et tabacs",VLOOKUP($A81,OUTIL!$E:$J,C$1,FALSE),IF($A$75="Demi produits",VLOOKUP($A81,OUTIL!$M:$R,C$1,FALSE),IF($A$75="Energie  et  lubrifiants",VLOOKUP($A81,OUTIL!$U:$Z,C$1,FALSE),IF($A$75="Or industriel",VLOOKUP($A81,OUTIL!$AC:$AH,C$1,FALSE),IF($A$75="Produits bruts d'origine animale et vegetale",VLOOKUP($A81,OUTIL!$AK:$AP,C$1,FALSE),IF($A$75="Produits bruts d'origine minerale",VLOOKUP($A81,OUTIL!$AS:$AX,C$1,FALSE),IF($A$75="Produits finis de consommation",VLOOKUP($A81,OUTIL!$BA:$BF,C$1,FALSE),IF($A$75="Produits finis d'equipement agricole",VLOOKUP($A81,OUTIL!$BI:$BN,C$1,FALSE),IF($A$75="Produits finis d'equipement industriel",VLOOKUP($A81,OUTIL!$BQ:$BV,C$1,FALSE),"Ahmadovitch")))))))))/1000,0)</f>
        <v>574</v>
      </c>
      <c r="D81" s="5">
        <f>ROUND(IF($A$75="Alimentation, boissons et tabacs",VLOOKUP($A81,OUTIL!$E:$J,D$1,FALSE),IF($A$75="Demi produits",VLOOKUP($A81,OUTIL!$M:$R,D$1,FALSE),IF($A$75="Energie  et  lubrifiants",VLOOKUP($A81,OUTIL!$U:$Z,D$1,FALSE),IF($A$75="Or industriel",VLOOKUP($A81,OUTIL!$AC:$AH,D$1,FALSE),IF($A$75="Produits bruts d'origine animale et vegetale",VLOOKUP($A81,OUTIL!$AK:$AP,D$1,FALSE),IF($A$75="Produits bruts d'origine minerale",VLOOKUP($A81,OUTIL!$AS:$AX,D$1,FALSE),IF($A$75="Produits finis de consommation",VLOOKUP($A81,OUTIL!$BA:$BF,D$1,FALSE),IF($A$75="Produits finis d'equipement agricole",VLOOKUP($A81,OUTIL!$BI:$BN,D$1,FALSE),IF($A$75="Produits finis d'equipement industriel",VLOOKUP($A81,OUTIL!$BQ:$BV,D$1,FALSE),"Ahmadovitch")))))))))/1000,0)</f>
        <v>332656</v>
      </c>
      <c r="E81" s="5">
        <f>ROUND(IF($A$75="Alimentation, boissons et tabacs",VLOOKUP($A81,OUTIL!$E:$J,E$1,FALSE),IF($A$75="Demi produits",VLOOKUP($A81,OUTIL!$M:$R,E$1,FALSE),IF($A$75="Energie  et  lubrifiants",VLOOKUP($A81,OUTIL!$U:$Z,E$1,FALSE),IF($A$75="Or industriel",VLOOKUP($A81,OUTIL!$AC:$AH,E$1,FALSE),IF($A$75="Produits bruts d'origine animale et vegetale",VLOOKUP($A81,OUTIL!$AK:$AP,E$1,FALSE),IF($A$75="Produits bruts d'origine minerale",VLOOKUP($A81,OUTIL!$AS:$AX,E$1,FALSE),IF($A$75="Produits finis de consommation",VLOOKUP($A81,OUTIL!$BA:$BF,E$1,FALSE),IF($A$75="Produits finis d'equipement agricole",VLOOKUP($A81,OUTIL!$BI:$BN,E$1,FALSE),IF($A$75="Produits finis d'equipement industriel",VLOOKUP($A81,OUTIL!$BQ:$BV,E$1,FALSE),"Ahmadovitch")))))))))/1000,0)</f>
        <v>417</v>
      </c>
      <c r="F81" s="5">
        <f>ROUND(IF($A$75="Alimentation, boissons et tabacs",VLOOKUP($A81,OUTIL!$E:$J,F$1,FALSE),IF($A$75="Demi produits",VLOOKUP($A81,OUTIL!$M:$R,F$1,FALSE),IF($A$75="Energie  et  lubrifiants",VLOOKUP($A81,OUTIL!$U:$Z,F$1,FALSE),IF($A$75="Or industriel",VLOOKUP($A81,OUTIL!$AC:$AH,F$1,FALSE),IF($A$75="Produits bruts d'origine animale et vegetale",VLOOKUP($A81,OUTIL!$AK:$AP,F$1,FALSE),IF($A$75="Produits bruts d'origine minerale",VLOOKUP($A81,OUTIL!$AS:$AX,F$1,FALSE),IF($A$75="Produits finis de consommation",VLOOKUP($A81,OUTIL!$BA:$BF,F$1,FALSE),IF($A$75="Produits finis d'equipement agricole",VLOOKUP($A81,OUTIL!$BI:$BN,F$1,FALSE),IF($A$75="Produits finis d'equipement industriel",VLOOKUP($A81,OUTIL!$BQ:$BV,F$1,FALSE),"Ahmadovitch")))))))))/1000,0)</f>
        <v>304907</v>
      </c>
      <c r="J81" s="4"/>
      <c r="K81" s="4"/>
      <c r="L81" s="4"/>
      <c r="M81" s="4"/>
    </row>
    <row r="82" spans="1:13" ht="16.5" x14ac:dyDescent="0.3">
      <c r="A82">
        <v>7</v>
      </c>
      <c r="B82" s="5" t="str">
        <f>IF($A$75="Alimentation, boissons et tabacs",VLOOKUP(VLOOKUP($A82,OUTIL!$E:$J,B$1,FALSE),REF!$K:$L,2,FALSE),IF($A$75="Demi produits",VLOOKUP(VLOOKUP($A82,OUTIL!$M:$R,B$1,FALSE),REF!$N:$O,2,FALSE),IF($A$75="Energie  et  lubrifiants",VLOOKUP(VLOOKUP($A82,OUTIL!$U:$Z,B$1,FALSE),REF!$Z:$AA,2,FALSE),IF($A$75="Or industriel",VLOOKUP(VLOOKUP($A82,OUTIL!$AC:$AH,B$1,FALSE),REF!$AC:$AD,2,FALSE),IF($A$75="Produits bruts d'origine animale et vegetale",VLOOKUP(VLOOKUP($A82,OUTIL!$AK:$AP,B$1,FALSE),REF!$Q:$R,2,FALSE),IF($A$75="Produits bruts d'origine minerale",VLOOKUP(VLOOKUP($A82,OUTIL!$AS:$AX,B$1,FALSE),REF!$AF:$AG,2,FALSE),IF($A$75="Produits finis de consommation",VLOOKUP(VLOOKUP($A82,OUTIL!$BA:$BF,B$1,FALSE),REF!$T:$U,2,FALSE),IF($A$75="Produits finis d'equipement agricole",VLOOKUP(VLOOKUP($A82,OUTIL!$BI:$BN,B$1,FALSE),REF!$AI:$AJ,2,FALSE),IF($A$75="Produits finis d'equipement industriel",VLOOKUP(VLOOKUP($A82,OUTIL!$BQ:$BV,B$1,FALSE),REF!$W:$X,2,FALSE),"Ahmadovitch")))))))))</f>
        <v>Fils et câbles électriques</v>
      </c>
      <c r="C82" s="5">
        <f>ROUND(IF($A$75="Alimentation, boissons et tabacs",VLOOKUP($A82,OUTIL!$E:$J,C$1,FALSE),IF($A$75="Demi produits",VLOOKUP($A82,OUTIL!$M:$R,C$1,FALSE),IF($A$75="Energie  et  lubrifiants",VLOOKUP($A82,OUTIL!$U:$Z,C$1,FALSE),IF($A$75="Or industriel",VLOOKUP($A82,OUTIL!$AC:$AH,C$1,FALSE),IF($A$75="Produits bruts d'origine animale et vegetale",VLOOKUP($A82,OUTIL!$AK:$AP,C$1,FALSE),IF($A$75="Produits bruts d'origine minerale",VLOOKUP($A82,OUTIL!$AS:$AX,C$1,FALSE),IF($A$75="Produits finis de consommation",VLOOKUP($A82,OUTIL!$BA:$BF,C$1,FALSE),IF($A$75="Produits finis d'equipement agricole",VLOOKUP($A82,OUTIL!$BI:$BN,C$1,FALSE),IF($A$75="Produits finis d'equipement industriel",VLOOKUP($A82,OUTIL!$BQ:$BV,C$1,FALSE),"Ahmadovitch")))))))))/1000,0)</f>
        <v>3601</v>
      </c>
      <c r="D82" s="5">
        <f>ROUND(IF($A$75="Alimentation, boissons et tabacs",VLOOKUP($A82,OUTIL!$E:$J,D$1,FALSE),IF($A$75="Demi produits",VLOOKUP($A82,OUTIL!$M:$R,D$1,FALSE),IF($A$75="Energie  et  lubrifiants",VLOOKUP($A82,OUTIL!$U:$Z,D$1,FALSE),IF($A$75="Or industriel",VLOOKUP($A82,OUTIL!$AC:$AH,D$1,FALSE),IF($A$75="Produits bruts d'origine animale et vegetale",VLOOKUP($A82,OUTIL!$AK:$AP,D$1,FALSE),IF($A$75="Produits bruts d'origine minerale",VLOOKUP($A82,OUTIL!$AS:$AX,D$1,FALSE),IF($A$75="Produits finis de consommation",VLOOKUP($A82,OUTIL!$BA:$BF,D$1,FALSE),IF($A$75="Produits finis d'equipement agricole",VLOOKUP($A82,OUTIL!$BI:$BN,D$1,FALSE),IF($A$75="Produits finis d'equipement industriel",VLOOKUP($A82,OUTIL!$BQ:$BV,D$1,FALSE),"Ahmadovitch")))))))))/1000,0)</f>
        <v>332350</v>
      </c>
      <c r="E82" s="5">
        <f>ROUND(IF($A$75="Alimentation, boissons et tabacs",VLOOKUP($A82,OUTIL!$E:$J,E$1,FALSE),IF($A$75="Demi produits",VLOOKUP($A82,OUTIL!$M:$R,E$1,FALSE),IF($A$75="Energie  et  lubrifiants",VLOOKUP($A82,OUTIL!$U:$Z,E$1,FALSE),IF($A$75="Or industriel",VLOOKUP($A82,OUTIL!$AC:$AH,E$1,FALSE),IF($A$75="Produits bruts d'origine animale et vegetale",VLOOKUP($A82,OUTIL!$AK:$AP,E$1,FALSE),IF($A$75="Produits bruts d'origine minerale",VLOOKUP($A82,OUTIL!$AS:$AX,E$1,FALSE),IF($A$75="Produits finis de consommation",VLOOKUP($A82,OUTIL!$BA:$BF,E$1,FALSE),IF($A$75="Produits finis d'equipement agricole",VLOOKUP($A82,OUTIL!$BI:$BN,E$1,FALSE),IF($A$75="Produits finis d'equipement industriel",VLOOKUP($A82,OUTIL!$BQ:$BV,E$1,FALSE),"Ahmadovitch")))))))))/1000,0)</f>
        <v>7950</v>
      </c>
      <c r="F82" s="5">
        <f>ROUND(IF($A$75="Alimentation, boissons et tabacs",VLOOKUP($A82,OUTIL!$E:$J,F$1,FALSE),IF($A$75="Demi produits",VLOOKUP($A82,OUTIL!$M:$R,F$1,FALSE),IF($A$75="Energie  et  lubrifiants",VLOOKUP($A82,OUTIL!$U:$Z,F$1,FALSE),IF($A$75="Or industriel",VLOOKUP($A82,OUTIL!$AC:$AH,F$1,FALSE),IF($A$75="Produits bruts d'origine animale et vegetale",VLOOKUP($A82,OUTIL!$AK:$AP,F$1,FALSE),IF($A$75="Produits bruts d'origine minerale",VLOOKUP($A82,OUTIL!$AS:$AX,F$1,FALSE),IF($A$75="Produits finis de consommation",VLOOKUP($A82,OUTIL!$BA:$BF,F$1,FALSE),IF($A$75="Produits finis d'equipement agricole",VLOOKUP($A82,OUTIL!$BI:$BN,F$1,FALSE),IF($A$75="Produits finis d'equipement industriel",VLOOKUP($A82,OUTIL!$BQ:$BV,F$1,FALSE),"Ahmadovitch")))))))))/1000,0)</f>
        <v>1197910</v>
      </c>
      <c r="J82" s="4"/>
      <c r="K82" s="4"/>
      <c r="L82" s="4"/>
      <c r="M82" s="4"/>
    </row>
    <row r="83" spans="1:13" ht="16.5" x14ac:dyDescent="0.3">
      <c r="A83">
        <v>8</v>
      </c>
      <c r="B83" s="5" t="str">
        <f>IF($A$75="Alimentation, boissons et tabacs",VLOOKUP(VLOOKUP($A83,OUTIL!$E:$J,B$1,FALSE),REF!$K:$L,2,FALSE),IF($A$75="Demi produits",VLOOKUP(VLOOKUP($A83,OUTIL!$M:$R,B$1,FALSE),REF!$N:$O,2,FALSE),IF($A$75="Energie  et  lubrifiants",VLOOKUP(VLOOKUP($A83,OUTIL!$U:$Z,B$1,FALSE),REF!$Z:$AA,2,FALSE),IF($A$75="Or industriel",VLOOKUP(VLOOKUP($A83,OUTIL!$AC:$AH,B$1,FALSE),REF!$AC:$AD,2,FALSE),IF($A$75="Produits bruts d'origine animale et vegetale",VLOOKUP(VLOOKUP($A83,OUTIL!$AK:$AP,B$1,FALSE),REF!$Q:$R,2,FALSE),IF($A$75="Produits bruts d'origine minerale",VLOOKUP(VLOOKUP($A83,OUTIL!$AS:$AX,B$1,FALSE),REF!$AF:$AG,2,FALSE),IF($A$75="Produits finis de consommation",VLOOKUP(VLOOKUP($A83,OUTIL!$BA:$BF,B$1,FALSE),REF!$T:$U,2,FALSE),IF($A$75="Produits finis d'equipement agricole",VLOOKUP(VLOOKUP($A83,OUTIL!$BI:$BN,B$1,FALSE),REF!$AI:$AJ,2,FALSE),IF($A$75="Produits finis d'equipement industriel",VLOOKUP(VLOOKUP($A83,OUTIL!$BQ:$BV,B$1,FALSE),REF!$W:$X,2,FALSE),"Ahmadovitch")))))))))</f>
        <v>Tubes; tuyaux et leurs accessoires, en matière plastique</v>
      </c>
      <c r="C83" s="5">
        <f>ROUND(IF($A$75="Alimentation, boissons et tabacs",VLOOKUP($A83,OUTIL!$E:$J,C$1,FALSE),IF($A$75="Demi produits",VLOOKUP($A83,OUTIL!$M:$R,C$1,FALSE),IF($A$75="Energie  et  lubrifiants",VLOOKUP($A83,OUTIL!$U:$Z,C$1,FALSE),IF($A$75="Or industriel",VLOOKUP($A83,OUTIL!$AC:$AH,C$1,FALSE),IF($A$75="Produits bruts d'origine animale et vegetale",VLOOKUP($A83,OUTIL!$AK:$AP,C$1,FALSE),IF($A$75="Produits bruts d'origine minerale",VLOOKUP($A83,OUTIL!$AS:$AX,C$1,FALSE),IF($A$75="Produits finis de consommation",VLOOKUP($A83,OUTIL!$BA:$BF,C$1,FALSE),IF($A$75="Produits finis d'equipement agricole",VLOOKUP($A83,OUTIL!$BI:$BN,C$1,FALSE),IF($A$75="Produits finis d'equipement industriel",VLOOKUP($A83,OUTIL!$BQ:$BV,C$1,FALSE),"Ahmadovitch")))))))))/1000,0)</f>
        <v>2646</v>
      </c>
      <c r="D83" s="5">
        <f>ROUND(IF($A$75="Alimentation, boissons et tabacs",VLOOKUP($A83,OUTIL!$E:$J,D$1,FALSE),IF($A$75="Demi produits",VLOOKUP($A83,OUTIL!$M:$R,D$1,FALSE),IF($A$75="Energie  et  lubrifiants",VLOOKUP($A83,OUTIL!$U:$Z,D$1,FALSE),IF($A$75="Or industriel",VLOOKUP($A83,OUTIL!$AC:$AH,D$1,FALSE),IF($A$75="Produits bruts d'origine animale et vegetale",VLOOKUP($A83,OUTIL!$AK:$AP,D$1,FALSE),IF($A$75="Produits bruts d'origine minerale",VLOOKUP($A83,OUTIL!$AS:$AX,D$1,FALSE),IF($A$75="Produits finis de consommation",VLOOKUP($A83,OUTIL!$BA:$BF,D$1,FALSE),IF($A$75="Produits finis d'equipement agricole",VLOOKUP($A83,OUTIL!$BI:$BN,D$1,FALSE),IF($A$75="Produits finis d'equipement industriel",VLOOKUP($A83,OUTIL!$BQ:$BV,D$1,FALSE),"Ahmadovitch")))))))))/1000,0)</f>
        <v>310173</v>
      </c>
      <c r="E83" s="5">
        <f>ROUND(IF($A$75="Alimentation, boissons et tabacs",VLOOKUP($A83,OUTIL!$E:$J,E$1,FALSE),IF($A$75="Demi produits",VLOOKUP($A83,OUTIL!$M:$R,E$1,FALSE),IF($A$75="Energie  et  lubrifiants",VLOOKUP($A83,OUTIL!$U:$Z,E$1,FALSE),IF($A$75="Or industriel",VLOOKUP($A83,OUTIL!$AC:$AH,E$1,FALSE),IF($A$75="Produits bruts d'origine animale et vegetale",VLOOKUP($A83,OUTIL!$AK:$AP,E$1,FALSE),IF($A$75="Produits bruts d'origine minerale",VLOOKUP($A83,OUTIL!$AS:$AX,E$1,FALSE),IF($A$75="Produits finis de consommation",VLOOKUP($A83,OUTIL!$BA:$BF,E$1,FALSE),IF($A$75="Produits finis d'equipement agricole",VLOOKUP($A83,OUTIL!$BI:$BN,E$1,FALSE),IF($A$75="Produits finis d'equipement industriel",VLOOKUP($A83,OUTIL!$BQ:$BV,E$1,FALSE),"Ahmadovitch")))))))))/1000,0)</f>
        <v>1760</v>
      </c>
      <c r="F83" s="5">
        <f>ROUND(IF($A$75="Alimentation, boissons et tabacs",VLOOKUP($A83,OUTIL!$E:$J,F$1,FALSE),IF($A$75="Demi produits",VLOOKUP($A83,OUTIL!$M:$R,F$1,FALSE),IF($A$75="Energie  et  lubrifiants",VLOOKUP($A83,OUTIL!$U:$Z,F$1,FALSE),IF($A$75="Or industriel",VLOOKUP($A83,OUTIL!$AC:$AH,F$1,FALSE),IF($A$75="Produits bruts d'origine animale et vegetale",VLOOKUP($A83,OUTIL!$AK:$AP,F$1,FALSE),IF($A$75="Produits bruts d'origine minerale",VLOOKUP($A83,OUTIL!$AS:$AX,F$1,FALSE),IF($A$75="Produits finis de consommation",VLOOKUP($A83,OUTIL!$BA:$BF,F$1,FALSE),IF($A$75="Produits finis d'equipement agricole",VLOOKUP($A83,OUTIL!$BI:$BN,F$1,FALSE),IF($A$75="Produits finis d'equipement industriel",VLOOKUP($A83,OUTIL!$BQ:$BV,F$1,FALSE),"Ahmadovitch")))))))))/1000,0)</f>
        <v>262863</v>
      </c>
      <c r="G83" s="4"/>
      <c r="H83" s="4"/>
      <c r="I83" s="4"/>
      <c r="J83" s="4"/>
      <c r="K83" s="4"/>
      <c r="L83" s="4"/>
      <c r="M83" s="4"/>
    </row>
    <row r="84" spans="1:13" ht="16.5" x14ac:dyDescent="0.3">
      <c r="A84">
        <v>9</v>
      </c>
      <c r="B84" s="5" t="str">
        <f>IF($A$75="Alimentation, boissons et tabacs",VLOOKUP(VLOOKUP($A84,OUTIL!$E:$J,B$1,FALSE),REF!$K:$L,2,FALSE),IF($A$75="Demi produits",VLOOKUP(VLOOKUP($A84,OUTIL!$M:$R,B$1,FALSE),REF!$N:$O,2,FALSE),IF($A$75="Energie  et  lubrifiants",VLOOKUP(VLOOKUP($A84,OUTIL!$U:$Z,B$1,FALSE),REF!$Z:$AA,2,FALSE),IF($A$75="Or industriel",VLOOKUP(VLOOKUP($A84,OUTIL!$AC:$AH,B$1,FALSE),REF!$AC:$AD,2,FALSE),IF($A$75="Produits bruts d'origine animale et vegetale",VLOOKUP(VLOOKUP($A84,OUTIL!$AK:$AP,B$1,FALSE),REF!$Q:$R,2,FALSE),IF($A$75="Produits bruts d'origine minerale",VLOOKUP(VLOOKUP($A84,OUTIL!$AS:$AX,B$1,FALSE),REF!$AF:$AG,2,FALSE),IF($A$75="Produits finis de consommation",VLOOKUP(VLOOKUP($A84,OUTIL!$BA:$BF,B$1,FALSE),REF!$T:$U,2,FALSE),IF($A$75="Produits finis d'equipement agricole",VLOOKUP(VLOOKUP($A84,OUTIL!$BI:$BN,B$1,FALSE),REF!$AI:$AJ,2,FALSE),IF($A$75="Produits finis d'equipement industriel",VLOOKUP(VLOOKUP($A84,OUTIL!$BQ:$BV,B$1,FALSE),REF!$W:$X,2,FALSE),"Ahmadovitch")))))))))</f>
        <v>Isolateurs et pièces isolantes</v>
      </c>
      <c r="C84" s="5">
        <f>ROUND(IF($A$75="Alimentation, boissons et tabacs",VLOOKUP($A84,OUTIL!$E:$J,C$1,FALSE),IF($A$75="Demi produits",VLOOKUP($A84,OUTIL!$M:$R,C$1,FALSE),IF($A$75="Energie  et  lubrifiants",VLOOKUP($A84,OUTIL!$U:$Z,C$1,FALSE),IF($A$75="Or industriel",VLOOKUP($A84,OUTIL!$AC:$AH,C$1,FALSE),IF($A$75="Produits bruts d'origine animale et vegetale",VLOOKUP($A84,OUTIL!$AK:$AP,C$1,FALSE),IF($A$75="Produits bruts d'origine minerale",VLOOKUP($A84,OUTIL!$AS:$AX,C$1,FALSE),IF($A$75="Produits finis de consommation",VLOOKUP($A84,OUTIL!$BA:$BF,C$1,FALSE),IF($A$75="Produits finis d'equipement agricole",VLOOKUP($A84,OUTIL!$BI:$BN,C$1,FALSE),IF($A$75="Produits finis d'equipement industriel",VLOOKUP($A84,OUTIL!$BQ:$BV,C$1,FALSE),"Ahmadovitch")))))))))/1000,0)</f>
        <v>1595</v>
      </c>
      <c r="D84" s="5">
        <f>ROUND(IF($A$75="Alimentation, boissons et tabacs",VLOOKUP($A84,OUTIL!$E:$J,D$1,FALSE),IF($A$75="Demi produits",VLOOKUP($A84,OUTIL!$M:$R,D$1,FALSE),IF($A$75="Energie  et  lubrifiants",VLOOKUP($A84,OUTIL!$U:$Z,D$1,FALSE),IF($A$75="Or industriel",VLOOKUP($A84,OUTIL!$AC:$AH,D$1,FALSE),IF($A$75="Produits bruts d'origine animale et vegetale",VLOOKUP($A84,OUTIL!$AK:$AP,D$1,FALSE),IF($A$75="Produits bruts d'origine minerale",VLOOKUP($A84,OUTIL!$AS:$AX,D$1,FALSE),IF($A$75="Produits finis de consommation",VLOOKUP($A84,OUTIL!$BA:$BF,D$1,FALSE),IF($A$75="Produits finis d'equipement agricole",VLOOKUP($A84,OUTIL!$BI:$BN,D$1,FALSE),IF($A$75="Produits finis d'equipement industriel",VLOOKUP($A84,OUTIL!$BQ:$BV,D$1,FALSE),"Ahmadovitch")))))))))/1000,0)</f>
        <v>283975</v>
      </c>
      <c r="E84" s="5">
        <f>ROUND(IF($A$75="Alimentation, boissons et tabacs",VLOOKUP($A84,OUTIL!$E:$J,E$1,FALSE),IF($A$75="Demi produits",VLOOKUP($A84,OUTIL!$M:$R,E$1,FALSE),IF($A$75="Energie  et  lubrifiants",VLOOKUP($A84,OUTIL!$U:$Z,E$1,FALSE),IF($A$75="Or industriel",VLOOKUP($A84,OUTIL!$AC:$AH,E$1,FALSE),IF($A$75="Produits bruts d'origine animale et vegetale",VLOOKUP($A84,OUTIL!$AK:$AP,E$1,FALSE),IF($A$75="Produits bruts d'origine minerale",VLOOKUP($A84,OUTIL!$AS:$AX,E$1,FALSE),IF($A$75="Produits finis de consommation",VLOOKUP($A84,OUTIL!$BA:$BF,E$1,FALSE),IF($A$75="Produits finis d'equipement agricole",VLOOKUP($A84,OUTIL!$BI:$BN,E$1,FALSE),IF($A$75="Produits finis d'equipement industriel",VLOOKUP($A84,OUTIL!$BQ:$BV,E$1,FALSE),"Ahmadovitch")))))))))/1000,0)</f>
        <v>1545</v>
      </c>
      <c r="F84" s="5">
        <f>ROUND(IF($A$75="Alimentation, boissons et tabacs",VLOOKUP($A84,OUTIL!$E:$J,F$1,FALSE),IF($A$75="Demi produits",VLOOKUP($A84,OUTIL!$M:$R,F$1,FALSE),IF($A$75="Energie  et  lubrifiants",VLOOKUP($A84,OUTIL!$U:$Z,F$1,FALSE),IF($A$75="Or industriel",VLOOKUP($A84,OUTIL!$AC:$AH,F$1,FALSE),IF($A$75="Produits bruts d'origine animale et vegetale",VLOOKUP($A84,OUTIL!$AK:$AP,F$1,FALSE),IF($A$75="Produits bruts d'origine minerale",VLOOKUP($A84,OUTIL!$AS:$AX,F$1,FALSE),IF($A$75="Produits finis de consommation",VLOOKUP($A84,OUTIL!$BA:$BF,F$1,FALSE),IF($A$75="Produits finis d'equipement agricole",VLOOKUP($A84,OUTIL!$BI:$BN,F$1,FALSE),IF($A$75="Produits finis d'equipement industriel",VLOOKUP($A84,OUTIL!$BQ:$BV,F$1,FALSE),"Ahmadovitch")))))))))/1000,0)</f>
        <v>242996</v>
      </c>
      <c r="G84" s="4"/>
      <c r="H84" s="4"/>
      <c r="I84" s="4"/>
      <c r="J84" s="4"/>
      <c r="K84" s="4"/>
      <c r="L84" s="4"/>
      <c r="M84" s="4"/>
    </row>
    <row r="85" spans="1:13" ht="16.5" x14ac:dyDescent="0.3">
      <c r="A85">
        <v>10</v>
      </c>
      <c r="B85" s="5" t="str">
        <f>IF($A$75="Alimentation, boissons et tabacs",VLOOKUP(VLOOKUP($A85,OUTIL!$E:$J,B$1,FALSE),REF!$K:$L,2,FALSE),IF($A$75="Demi produits",VLOOKUP(VLOOKUP($A85,OUTIL!$M:$R,B$1,FALSE),REF!$N:$O,2,FALSE),IF($A$75="Energie  et  lubrifiants",VLOOKUP(VLOOKUP($A85,OUTIL!$U:$Z,B$1,FALSE),REF!$Z:$AA,2,FALSE),IF($A$75="Or industriel",VLOOKUP(VLOOKUP($A85,OUTIL!$AC:$AH,B$1,FALSE),REF!$AC:$AD,2,FALSE),IF($A$75="Produits bruts d'origine animale et vegetale",VLOOKUP(VLOOKUP($A85,OUTIL!$AK:$AP,B$1,FALSE),REF!$Q:$R,2,FALSE),IF($A$75="Produits bruts d'origine minerale",VLOOKUP(VLOOKUP($A85,OUTIL!$AS:$AX,B$1,FALSE),REF!$AF:$AG,2,FALSE),IF($A$75="Produits finis de consommation",VLOOKUP(VLOOKUP($A85,OUTIL!$BA:$BF,B$1,FALSE),REF!$T:$U,2,FALSE),IF($A$75="Produits finis d'equipement agricole",VLOOKUP(VLOOKUP($A85,OUTIL!$BI:$BN,B$1,FALSE),REF!$AI:$AJ,2,FALSE),IF($A$75="Produits finis d'equipement industriel",VLOOKUP(VLOOKUP($A85,OUTIL!$BQ:$BV,B$1,FALSE),REF!$W:$X,2,FALSE),"Ahmadovitch")))))))))</f>
        <v>Papiers et cartons; ouvrages divers en papiers et cartons</v>
      </c>
      <c r="C85" s="5">
        <f>ROUND(IF($A$75="Alimentation, boissons et tabacs",VLOOKUP($A85,OUTIL!$E:$J,C$1,FALSE),IF($A$75="Demi produits",VLOOKUP($A85,OUTIL!$M:$R,C$1,FALSE),IF($A$75="Energie  et  lubrifiants",VLOOKUP($A85,OUTIL!$U:$Z,C$1,FALSE),IF($A$75="Or industriel",VLOOKUP($A85,OUTIL!$AC:$AH,C$1,FALSE),IF($A$75="Produits bruts d'origine animale et vegetale",VLOOKUP($A85,OUTIL!$AK:$AP,C$1,FALSE),IF($A$75="Produits bruts d'origine minerale",VLOOKUP($A85,OUTIL!$AS:$AX,C$1,FALSE),IF($A$75="Produits finis de consommation",VLOOKUP($A85,OUTIL!$BA:$BF,C$1,FALSE),IF($A$75="Produits finis d'equipement agricole",VLOOKUP($A85,OUTIL!$BI:$BN,C$1,FALSE),IF($A$75="Produits finis d'equipement industriel",VLOOKUP($A85,OUTIL!$BQ:$BV,C$1,FALSE),"Ahmadovitch")))))))))/1000,0)</f>
        <v>14579</v>
      </c>
      <c r="D85" s="5">
        <f>ROUND(IF($A$75="Alimentation, boissons et tabacs",VLOOKUP($A85,OUTIL!$E:$J,D$1,FALSE),IF($A$75="Demi produits",VLOOKUP($A85,OUTIL!$M:$R,D$1,FALSE),IF($A$75="Energie  et  lubrifiants",VLOOKUP($A85,OUTIL!$U:$Z,D$1,FALSE),IF($A$75="Or industriel",VLOOKUP($A85,OUTIL!$AC:$AH,D$1,FALSE),IF($A$75="Produits bruts d'origine animale et vegetale",VLOOKUP($A85,OUTIL!$AK:$AP,D$1,FALSE),IF($A$75="Produits bruts d'origine minerale",VLOOKUP($A85,OUTIL!$AS:$AX,D$1,FALSE),IF($A$75="Produits finis de consommation",VLOOKUP($A85,OUTIL!$BA:$BF,D$1,FALSE),IF($A$75="Produits finis d'equipement agricole",VLOOKUP($A85,OUTIL!$BI:$BN,D$1,FALSE),IF($A$75="Produits finis d'equipement industriel",VLOOKUP($A85,OUTIL!$BQ:$BV,D$1,FALSE),"Ahmadovitch")))))))))/1000,0)</f>
        <v>256789</v>
      </c>
      <c r="E85" s="5">
        <f>ROUND(IF($A$75="Alimentation, boissons et tabacs",VLOOKUP($A85,OUTIL!$E:$J,E$1,FALSE),IF($A$75="Demi produits",VLOOKUP($A85,OUTIL!$M:$R,E$1,FALSE),IF($A$75="Energie  et  lubrifiants",VLOOKUP($A85,OUTIL!$U:$Z,E$1,FALSE),IF($A$75="Or industriel",VLOOKUP($A85,OUTIL!$AC:$AH,E$1,FALSE),IF($A$75="Produits bruts d'origine animale et vegetale",VLOOKUP($A85,OUTIL!$AK:$AP,E$1,FALSE),IF($A$75="Produits bruts d'origine minerale",VLOOKUP($A85,OUTIL!$AS:$AX,E$1,FALSE),IF($A$75="Produits finis de consommation",VLOOKUP($A85,OUTIL!$BA:$BF,E$1,FALSE),IF($A$75="Produits finis d'equipement agricole",VLOOKUP($A85,OUTIL!$BI:$BN,E$1,FALSE),IF($A$75="Produits finis d'equipement industriel",VLOOKUP($A85,OUTIL!$BQ:$BV,E$1,FALSE),"Ahmadovitch")))))))))/1000,0)</f>
        <v>15754</v>
      </c>
      <c r="F85" s="5">
        <f>ROUND(IF($A$75="Alimentation, boissons et tabacs",VLOOKUP($A85,OUTIL!$E:$J,F$1,FALSE),IF($A$75="Demi produits",VLOOKUP($A85,OUTIL!$M:$R,F$1,FALSE),IF($A$75="Energie  et  lubrifiants",VLOOKUP($A85,OUTIL!$U:$Z,F$1,FALSE),IF($A$75="Or industriel",VLOOKUP($A85,OUTIL!$AC:$AH,F$1,FALSE),IF($A$75="Produits bruts d'origine animale et vegetale",VLOOKUP($A85,OUTIL!$AK:$AP,F$1,FALSE),IF($A$75="Produits bruts d'origine minerale",VLOOKUP($A85,OUTIL!$AS:$AX,F$1,FALSE),IF($A$75="Produits finis de consommation",VLOOKUP($A85,OUTIL!$BA:$BF,F$1,FALSE),IF($A$75="Produits finis d'equipement agricole",VLOOKUP($A85,OUTIL!$BI:$BN,F$1,FALSE),IF($A$75="Produits finis d'equipement industriel",VLOOKUP($A85,OUTIL!$BQ:$BV,F$1,FALSE),"Ahmadovitch")))))))))/1000,0)</f>
        <v>237826</v>
      </c>
      <c r="J85" s="4"/>
      <c r="K85" s="4"/>
      <c r="L85" s="4"/>
      <c r="M85" s="4"/>
    </row>
    <row r="86" spans="1:13" ht="16.5" x14ac:dyDescent="0.3">
      <c r="A86">
        <v>11</v>
      </c>
      <c r="B86" s="5" t="str">
        <f>IF($A$75="Alimentation, boissons et tabacs",VLOOKUP(VLOOKUP($A86,OUTIL!$E:$J,B$1,FALSE),REF!$K:$L,2,FALSE),IF($A$75="Demi produits",VLOOKUP(VLOOKUP($A86,OUTIL!$M:$R,B$1,FALSE),REF!$N:$O,2,FALSE),IF($A$75="Energie  et  lubrifiants",VLOOKUP(VLOOKUP($A86,OUTIL!$U:$Z,B$1,FALSE),REF!$Z:$AA,2,FALSE),IF($A$75="Or industriel",VLOOKUP(VLOOKUP($A86,OUTIL!$AC:$AH,B$1,FALSE),REF!$AC:$AD,2,FALSE),IF($A$75="Produits bruts d'origine animale et vegetale",VLOOKUP(VLOOKUP($A86,OUTIL!$AK:$AP,B$1,FALSE),REF!$Q:$R,2,FALSE),IF($A$75="Produits bruts d'origine minerale",VLOOKUP(VLOOKUP($A86,OUTIL!$AS:$AX,B$1,FALSE),REF!$AF:$AG,2,FALSE),IF($A$75="Produits finis de consommation",VLOOKUP(VLOOKUP($A86,OUTIL!$BA:$BF,B$1,FALSE),REF!$T:$U,2,FALSE),IF($A$75="Produits finis d'equipement agricole",VLOOKUP(VLOOKUP($A86,OUTIL!$BI:$BN,B$1,FALSE),REF!$AI:$AJ,2,FALSE),IF($A$75="Produits finis d'equipement industriel",VLOOKUP(VLOOKUP($A86,OUTIL!$BQ:$BV,B$1,FALSE),REF!$W:$X,2,FALSE),"Ahmadovitch")))))))))</f>
        <v>Produits chimiques</v>
      </c>
      <c r="C86" s="5">
        <f>ROUND(IF($A$75="Alimentation, boissons et tabacs",VLOOKUP($A86,OUTIL!$E:$J,C$1,FALSE),IF($A$75="Demi produits",VLOOKUP($A86,OUTIL!$M:$R,C$1,FALSE),IF($A$75="Energie  et  lubrifiants",VLOOKUP($A86,OUTIL!$U:$Z,C$1,FALSE),IF($A$75="Or industriel",VLOOKUP($A86,OUTIL!$AC:$AH,C$1,FALSE),IF($A$75="Produits bruts d'origine animale et vegetale",VLOOKUP($A86,OUTIL!$AK:$AP,C$1,FALSE),IF($A$75="Produits bruts d'origine minerale",VLOOKUP($A86,OUTIL!$AS:$AX,C$1,FALSE),IF($A$75="Produits finis de consommation",VLOOKUP($A86,OUTIL!$BA:$BF,C$1,FALSE),IF($A$75="Produits finis d'equipement agricole",VLOOKUP($A86,OUTIL!$BI:$BN,C$1,FALSE),IF($A$75="Produits finis d'equipement industriel",VLOOKUP($A86,OUTIL!$BQ:$BV,C$1,FALSE),"Ahmadovitch")))))))))/1000,0)</f>
        <v>9406</v>
      </c>
      <c r="D86" s="5">
        <f>ROUND(IF($A$75="Alimentation, boissons et tabacs",VLOOKUP($A86,OUTIL!$E:$J,D$1,FALSE),IF($A$75="Demi produits",VLOOKUP($A86,OUTIL!$M:$R,D$1,FALSE),IF($A$75="Energie  et  lubrifiants",VLOOKUP($A86,OUTIL!$U:$Z,D$1,FALSE),IF($A$75="Or industriel",VLOOKUP($A86,OUTIL!$AC:$AH,D$1,FALSE),IF($A$75="Produits bruts d'origine animale et vegetale",VLOOKUP($A86,OUTIL!$AK:$AP,D$1,FALSE),IF($A$75="Produits bruts d'origine minerale",VLOOKUP($A86,OUTIL!$AS:$AX,D$1,FALSE),IF($A$75="Produits finis de consommation",VLOOKUP($A86,OUTIL!$BA:$BF,D$1,FALSE),IF($A$75="Produits finis d'equipement agricole",VLOOKUP($A86,OUTIL!$BI:$BN,D$1,FALSE),IF($A$75="Produits finis d'equipement industriel",VLOOKUP($A86,OUTIL!$BQ:$BV,D$1,FALSE),"Ahmadovitch")))))))))/1000,0)</f>
        <v>254235</v>
      </c>
      <c r="E86" s="5">
        <f>ROUND(IF($A$75="Alimentation, boissons et tabacs",VLOOKUP($A86,OUTIL!$E:$J,E$1,FALSE),IF($A$75="Demi produits",VLOOKUP($A86,OUTIL!$M:$R,E$1,FALSE),IF($A$75="Energie  et  lubrifiants",VLOOKUP($A86,OUTIL!$U:$Z,E$1,FALSE),IF($A$75="Or industriel",VLOOKUP($A86,OUTIL!$AC:$AH,E$1,FALSE),IF($A$75="Produits bruts d'origine animale et vegetale",VLOOKUP($A86,OUTIL!$AK:$AP,E$1,FALSE),IF($A$75="Produits bruts d'origine minerale",VLOOKUP($A86,OUTIL!$AS:$AX,E$1,FALSE),IF($A$75="Produits finis de consommation",VLOOKUP($A86,OUTIL!$BA:$BF,E$1,FALSE),IF($A$75="Produits finis d'equipement agricole",VLOOKUP($A86,OUTIL!$BI:$BN,E$1,FALSE),IF($A$75="Produits finis d'equipement industriel",VLOOKUP($A86,OUTIL!$BQ:$BV,E$1,FALSE),"Ahmadovitch")))))))))/1000,0)</f>
        <v>9265</v>
      </c>
      <c r="F86" s="5">
        <f>ROUND(IF($A$75="Alimentation, boissons et tabacs",VLOOKUP($A86,OUTIL!$E:$J,F$1,FALSE),IF($A$75="Demi produits",VLOOKUP($A86,OUTIL!$M:$R,F$1,FALSE),IF($A$75="Energie  et  lubrifiants",VLOOKUP($A86,OUTIL!$U:$Z,F$1,FALSE),IF($A$75="Or industriel",VLOOKUP($A86,OUTIL!$AC:$AH,F$1,FALSE),IF($A$75="Produits bruts d'origine animale et vegetale",VLOOKUP($A86,OUTIL!$AK:$AP,F$1,FALSE),IF($A$75="Produits bruts d'origine minerale",VLOOKUP($A86,OUTIL!$AS:$AX,F$1,FALSE),IF($A$75="Produits finis de consommation",VLOOKUP($A86,OUTIL!$BA:$BF,F$1,FALSE),IF($A$75="Produits finis d'equipement agricole",VLOOKUP($A86,OUTIL!$BI:$BN,F$1,FALSE),IF($A$75="Produits finis d'equipement industriel",VLOOKUP($A86,OUTIL!$BQ:$BV,F$1,FALSE),"Ahmadovitch")))))))))/1000,0)</f>
        <v>168549</v>
      </c>
      <c r="J86" s="4"/>
      <c r="K86" s="4"/>
      <c r="L86" s="4"/>
      <c r="M86" s="4"/>
    </row>
    <row r="87" spans="1:13" ht="16.5" x14ac:dyDescent="0.3">
      <c r="A87">
        <v>12</v>
      </c>
      <c r="B87" s="5" t="str">
        <f>IF($A$75="Alimentation, boissons et tabacs",VLOOKUP(VLOOKUP($A87,OUTIL!$E:$J,B$1,FALSE),REF!$K:$L,2,FALSE),IF($A$75="Demi produits",VLOOKUP(VLOOKUP($A87,OUTIL!$M:$R,B$1,FALSE),REF!$N:$O,2,FALSE),IF($A$75="Energie  et  lubrifiants",VLOOKUP(VLOOKUP($A87,OUTIL!$U:$Z,B$1,FALSE),REF!$Z:$AA,2,FALSE),IF($A$75="Or industriel",VLOOKUP(VLOOKUP($A87,OUTIL!$AC:$AH,B$1,FALSE),REF!$AC:$AD,2,FALSE),IF($A$75="Produits bruts d'origine animale et vegetale",VLOOKUP(VLOOKUP($A87,OUTIL!$AK:$AP,B$1,FALSE),REF!$Q:$R,2,FALSE),IF($A$75="Produits bruts d'origine minerale",VLOOKUP(VLOOKUP($A87,OUTIL!$AS:$AX,B$1,FALSE),REF!$AF:$AG,2,FALSE),IF($A$75="Produits finis de consommation",VLOOKUP(VLOOKUP($A87,OUTIL!$BA:$BF,B$1,FALSE),REF!$T:$U,2,FALSE),IF($A$75="Produits finis d'equipement agricole",VLOOKUP(VLOOKUP($A87,OUTIL!$BI:$BN,B$1,FALSE),REF!$AI:$AJ,2,FALSE),IF($A$75="Produits finis d'equipement industriel",VLOOKUP(VLOOKUP($A87,OUTIL!$BQ:$BV,B$1,FALSE),REF!$W:$X,2,FALSE),"Ahmadovitch")))))))))</f>
        <v>Matières plastiques et ouvrages divers en plastique</v>
      </c>
      <c r="C87" s="5">
        <f>ROUND(IF($A$75="Alimentation, boissons et tabacs",VLOOKUP($A87,OUTIL!$E:$J,C$1,FALSE),IF($A$75="Demi produits",VLOOKUP($A87,OUTIL!$M:$R,C$1,FALSE),IF($A$75="Energie  et  lubrifiants",VLOOKUP($A87,OUTIL!$U:$Z,C$1,FALSE),IF($A$75="Or industriel",VLOOKUP($A87,OUTIL!$AC:$AH,C$1,FALSE),IF($A$75="Produits bruts d'origine animale et vegetale",VLOOKUP($A87,OUTIL!$AK:$AP,C$1,FALSE),IF($A$75="Produits bruts d'origine minerale",VLOOKUP($A87,OUTIL!$AS:$AX,C$1,FALSE),IF($A$75="Produits finis de consommation",VLOOKUP($A87,OUTIL!$BA:$BF,C$1,FALSE),IF($A$75="Produits finis d'equipement agricole",VLOOKUP($A87,OUTIL!$BI:$BN,C$1,FALSE),IF($A$75="Produits finis d'equipement industriel",VLOOKUP($A87,OUTIL!$BQ:$BV,C$1,FALSE),"Ahmadovitch")))))))))/1000,0)</f>
        <v>11774</v>
      </c>
      <c r="D87" s="5">
        <f>ROUND(IF($A$75="Alimentation, boissons et tabacs",VLOOKUP($A87,OUTIL!$E:$J,D$1,FALSE),IF($A$75="Demi produits",VLOOKUP($A87,OUTIL!$M:$R,D$1,FALSE),IF($A$75="Energie  et  lubrifiants",VLOOKUP($A87,OUTIL!$U:$Z,D$1,FALSE),IF($A$75="Or industriel",VLOOKUP($A87,OUTIL!$AC:$AH,D$1,FALSE),IF($A$75="Produits bruts d'origine animale et vegetale",VLOOKUP($A87,OUTIL!$AK:$AP,D$1,FALSE),IF($A$75="Produits bruts d'origine minerale",VLOOKUP($A87,OUTIL!$AS:$AX,D$1,FALSE),IF($A$75="Produits finis de consommation",VLOOKUP($A87,OUTIL!$BA:$BF,D$1,FALSE),IF($A$75="Produits finis d'equipement agricole",VLOOKUP($A87,OUTIL!$BI:$BN,D$1,FALSE),IF($A$75="Produits finis d'equipement industriel",VLOOKUP($A87,OUTIL!$BQ:$BV,D$1,FALSE),"Ahmadovitch")))))))))/1000,0)</f>
        <v>208976</v>
      </c>
      <c r="E87" s="5">
        <f>ROUND(IF($A$75="Alimentation, boissons et tabacs",VLOOKUP($A87,OUTIL!$E:$J,E$1,FALSE),IF($A$75="Demi produits",VLOOKUP($A87,OUTIL!$M:$R,E$1,FALSE),IF($A$75="Energie  et  lubrifiants",VLOOKUP($A87,OUTIL!$U:$Z,E$1,FALSE),IF($A$75="Or industriel",VLOOKUP($A87,OUTIL!$AC:$AH,E$1,FALSE),IF($A$75="Produits bruts d'origine animale et vegetale",VLOOKUP($A87,OUTIL!$AK:$AP,E$1,FALSE),IF($A$75="Produits bruts d'origine minerale",VLOOKUP($A87,OUTIL!$AS:$AX,E$1,FALSE),IF($A$75="Produits finis de consommation",VLOOKUP($A87,OUTIL!$BA:$BF,E$1,FALSE),IF($A$75="Produits finis d'equipement agricole",VLOOKUP($A87,OUTIL!$BI:$BN,E$1,FALSE),IF($A$75="Produits finis d'equipement industriel",VLOOKUP($A87,OUTIL!$BQ:$BV,E$1,FALSE),"Ahmadovitch")))))))))/1000,0)</f>
        <v>8997</v>
      </c>
      <c r="F87" s="5">
        <f>ROUND(IF($A$75="Alimentation, boissons et tabacs",VLOOKUP($A87,OUTIL!$E:$J,F$1,FALSE),IF($A$75="Demi produits",VLOOKUP($A87,OUTIL!$M:$R,F$1,FALSE),IF($A$75="Energie  et  lubrifiants",VLOOKUP($A87,OUTIL!$U:$Z,F$1,FALSE),IF($A$75="Or industriel",VLOOKUP($A87,OUTIL!$AC:$AH,F$1,FALSE),IF($A$75="Produits bruts d'origine animale et vegetale",VLOOKUP($A87,OUTIL!$AK:$AP,F$1,FALSE),IF($A$75="Produits bruts d'origine minerale",VLOOKUP($A87,OUTIL!$AS:$AX,F$1,FALSE),IF($A$75="Produits finis de consommation",VLOOKUP($A87,OUTIL!$BA:$BF,F$1,FALSE),IF($A$75="Produits finis d'equipement agricole",VLOOKUP($A87,OUTIL!$BI:$BN,F$1,FALSE),IF($A$75="Produits finis d'equipement industriel",VLOOKUP($A87,OUTIL!$BQ:$BV,F$1,FALSE),"Ahmadovitch")))))))))/1000,0)</f>
        <v>181826</v>
      </c>
      <c r="J87" s="4"/>
      <c r="K87" s="4"/>
      <c r="L87" s="4"/>
      <c r="M87" s="4"/>
    </row>
    <row r="88" spans="1:13" ht="16.5" x14ac:dyDescent="0.3">
      <c r="A88">
        <v>13</v>
      </c>
      <c r="B88" s="5" t="str">
        <f>IF($A$75="Alimentation, boissons et tabacs",VLOOKUP(VLOOKUP($A88,OUTIL!$E:$J,B$1,FALSE),REF!$K:$L,2,FALSE),IF($A$75="Demi produits",VLOOKUP(VLOOKUP($A88,OUTIL!$M:$R,B$1,FALSE),REF!$N:$O,2,FALSE),IF($A$75="Energie  et  lubrifiants",VLOOKUP(VLOOKUP($A88,OUTIL!$U:$Z,B$1,FALSE),REF!$Z:$AA,2,FALSE),IF($A$75="Or industriel",VLOOKUP(VLOOKUP($A88,OUTIL!$AC:$AH,B$1,FALSE),REF!$AC:$AD,2,FALSE),IF($A$75="Produits bruts d'origine animale et vegetale",VLOOKUP(VLOOKUP($A88,OUTIL!$AK:$AP,B$1,FALSE),REF!$Q:$R,2,FALSE),IF($A$75="Produits bruts d'origine minerale",VLOOKUP(VLOOKUP($A88,OUTIL!$AS:$AX,B$1,FALSE),REF!$AF:$AG,2,FALSE),IF($A$75="Produits finis de consommation",VLOOKUP(VLOOKUP($A88,OUTIL!$BA:$BF,B$1,FALSE),REF!$T:$U,2,FALSE),IF($A$75="Produits finis d'equipement agricole",VLOOKUP(VLOOKUP($A88,OUTIL!$BI:$BN,B$1,FALSE),REF!$AI:$AJ,2,FALSE),IF($A$75="Produits finis d'equipement industriel",VLOOKUP(VLOOKUP($A88,OUTIL!$BQ:$BV,B$1,FALSE),REF!$W:$X,2,FALSE),"Ahmadovitch")))))))))</f>
        <v>Aluminium brut, déchets et poudres d'aluminium</v>
      </c>
      <c r="C88" s="5">
        <f>ROUND(IF($A$75="Alimentation, boissons et tabacs",VLOOKUP($A88,OUTIL!$E:$J,C$1,FALSE),IF($A$75="Demi produits",VLOOKUP($A88,OUTIL!$M:$R,C$1,FALSE),IF($A$75="Energie  et  lubrifiants",VLOOKUP($A88,OUTIL!$U:$Z,C$1,FALSE),IF($A$75="Or industriel",VLOOKUP($A88,OUTIL!$AC:$AH,C$1,FALSE),IF($A$75="Produits bruts d'origine animale et vegetale",VLOOKUP($A88,OUTIL!$AK:$AP,C$1,FALSE),IF($A$75="Produits bruts d'origine minerale",VLOOKUP($A88,OUTIL!$AS:$AX,C$1,FALSE),IF($A$75="Produits finis de consommation",VLOOKUP($A88,OUTIL!$BA:$BF,C$1,FALSE),IF($A$75="Produits finis d'equipement agricole",VLOOKUP($A88,OUTIL!$BI:$BN,C$1,FALSE),IF($A$75="Produits finis d'equipement industriel",VLOOKUP($A88,OUTIL!$BQ:$BV,C$1,FALSE),"Ahmadovitch")))))))))/1000,0)</f>
        <v>7165</v>
      </c>
      <c r="D88" s="5">
        <f>ROUND(IF($A$75="Alimentation, boissons et tabacs",VLOOKUP($A88,OUTIL!$E:$J,D$1,FALSE),IF($A$75="Demi produits",VLOOKUP($A88,OUTIL!$M:$R,D$1,FALSE),IF($A$75="Energie  et  lubrifiants",VLOOKUP($A88,OUTIL!$U:$Z,D$1,FALSE),IF($A$75="Or industriel",VLOOKUP($A88,OUTIL!$AC:$AH,D$1,FALSE),IF($A$75="Produits bruts d'origine animale et vegetale",VLOOKUP($A88,OUTIL!$AK:$AP,D$1,FALSE),IF($A$75="Produits bruts d'origine minerale",VLOOKUP($A88,OUTIL!$AS:$AX,D$1,FALSE),IF($A$75="Produits finis de consommation",VLOOKUP($A88,OUTIL!$BA:$BF,D$1,FALSE),IF($A$75="Produits finis d'equipement agricole",VLOOKUP($A88,OUTIL!$BI:$BN,D$1,FALSE),IF($A$75="Produits finis d'equipement industriel",VLOOKUP($A88,OUTIL!$BQ:$BV,D$1,FALSE),"Ahmadovitch")))))))))/1000,0)</f>
        <v>167773</v>
      </c>
      <c r="E88" s="5">
        <f>ROUND(IF($A$75="Alimentation, boissons et tabacs",VLOOKUP($A88,OUTIL!$E:$J,E$1,FALSE),IF($A$75="Demi produits",VLOOKUP($A88,OUTIL!$M:$R,E$1,FALSE),IF($A$75="Energie  et  lubrifiants",VLOOKUP($A88,OUTIL!$U:$Z,E$1,FALSE),IF($A$75="Or industriel",VLOOKUP($A88,OUTIL!$AC:$AH,E$1,FALSE),IF($A$75="Produits bruts d'origine animale et vegetale",VLOOKUP($A88,OUTIL!$AK:$AP,E$1,FALSE),IF($A$75="Produits bruts d'origine minerale",VLOOKUP($A88,OUTIL!$AS:$AX,E$1,FALSE),IF($A$75="Produits finis de consommation",VLOOKUP($A88,OUTIL!$BA:$BF,E$1,FALSE),IF($A$75="Produits finis d'equipement agricole",VLOOKUP($A88,OUTIL!$BI:$BN,E$1,FALSE),IF($A$75="Produits finis d'equipement industriel",VLOOKUP($A88,OUTIL!$BQ:$BV,E$1,FALSE),"Ahmadovitch")))))))))/1000,0)</f>
        <v>5550</v>
      </c>
      <c r="F88" s="5">
        <f>ROUND(IF($A$75="Alimentation, boissons et tabacs",VLOOKUP($A88,OUTIL!$E:$J,F$1,FALSE),IF($A$75="Demi produits",VLOOKUP($A88,OUTIL!$M:$R,F$1,FALSE),IF($A$75="Energie  et  lubrifiants",VLOOKUP($A88,OUTIL!$U:$Z,F$1,FALSE),IF($A$75="Or industriel",VLOOKUP($A88,OUTIL!$AC:$AH,F$1,FALSE),IF($A$75="Produits bruts d'origine animale et vegetale",VLOOKUP($A88,OUTIL!$AK:$AP,F$1,FALSE),IF($A$75="Produits bruts d'origine minerale",VLOOKUP($A88,OUTIL!$AS:$AX,F$1,FALSE),IF($A$75="Produits finis de consommation",VLOOKUP($A88,OUTIL!$BA:$BF,F$1,FALSE),IF($A$75="Produits finis d'equipement agricole",VLOOKUP($A88,OUTIL!$BI:$BN,F$1,FALSE),IF($A$75="Produits finis d'equipement industriel",VLOOKUP($A88,OUTIL!$BQ:$BV,F$1,FALSE),"Ahmadovitch")))))))))/1000,0)</f>
        <v>121896</v>
      </c>
      <c r="J88" s="4"/>
      <c r="K88" s="4"/>
      <c r="L88" s="4"/>
      <c r="M88" s="4"/>
    </row>
    <row r="89" spans="1:13" ht="16.5" x14ac:dyDescent="0.3">
      <c r="A89">
        <v>14</v>
      </c>
      <c r="B89" s="5" t="str">
        <f>IF($A$75="Alimentation, boissons et tabacs",VLOOKUP(VLOOKUP($A89,OUTIL!$E:$J,B$1,FALSE),REF!$K:$L,2,FALSE),IF($A$75="Demi produits",VLOOKUP(VLOOKUP($A89,OUTIL!$M:$R,B$1,FALSE),REF!$N:$O,2,FALSE),IF($A$75="Energie  et  lubrifiants",VLOOKUP(VLOOKUP($A89,OUTIL!$U:$Z,B$1,FALSE),REF!$Z:$AA,2,FALSE),IF($A$75="Or industriel",VLOOKUP(VLOOKUP($A89,OUTIL!$AC:$AH,B$1,FALSE),REF!$AC:$AD,2,FALSE),IF($A$75="Produits bruts d'origine animale et vegetale",VLOOKUP(VLOOKUP($A89,OUTIL!$AK:$AP,B$1,FALSE),REF!$Q:$R,2,FALSE),IF($A$75="Produits bruts d'origine minerale",VLOOKUP(VLOOKUP($A89,OUTIL!$AS:$AX,B$1,FALSE),REF!$AF:$AG,2,FALSE),IF($A$75="Produits finis de consommation",VLOOKUP(VLOOKUP($A89,OUTIL!$BA:$BF,B$1,FALSE),REF!$T:$U,2,FALSE),IF($A$75="Produits finis d'equipement agricole",VLOOKUP(VLOOKUP($A89,OUTIL!$BI:$BN,B$1,FALSE),REF!$AI:$AJ,2,FALSE),IF($A$75="Produits finis d'equipement industriel",VLOOKUP(VLOOKUP($A89,OUTIL!$BQ:$BV,B$1,FALSE),REF!$W:$X,2,FALSE),"Ahmadovitch")))))))))</f>
        <v>Ouvrages en pierres, platre, ciment, ou en matières similaires</v>
      </c>
      <c r="C89" s="5">
        <f>ROUND(IF($A$75="Alimentation, boissons et tabacs",VLOOKUP($A89,OUTIL!$E:$J,C$1,FALSE),IF($A$75="Demi produits",VLOOKUP($A89,OUTIL!$M:$R,C$1,FALSE),IF($A$75="Energie  et  lubrifiants",VLOOKUP($A89,OUTIL!$U:$Z,C$1,FALSE),IF($A$75="Or industriel",VLOOKUP($A89,OUTIL!$AC:$AH,C$1,FALSE),IF($A$75="Produits bruts d'origine animale et vegetale",VLOOKUP($A89,OUTIL!$AK:$AP,C$1,FALSE),IF($A$75="Produits bruts d'origine minerale",VLOOKUP($A89,OUTIL!$AS:$AX,C$1,FALSE),IF($A$75="Produits finis de consommation",VLOOKUP($A89,OUTIL!$BA:$BF,C$1,FALSE),IF($A$75="Produits finis d'equipement agricole",VLOOKUP($A89,OUTIL!$BI:$BN,C$1,FALSE),IF($A$75="Produits finis d'equipement industriel",VLOOKUP($A89,OUTIL!$BQ:$BV,C$1,FALSE),"Ahmadovitch")))))))))/1000,0)</f>
        <v>12269</v>
      </c>
      <c r="D89" s="5">
        <f>ROUND(IF($A$75="Alimentation, boissons et tabacs",VLOOKUP($A89,OUTIL!$E:$J,D$1,FALSE),IF($A$75="Demi produits",VLOOKUP($A89,OUTIL!$M:$R,D$1,FALSE),IF($A$75="Energie  et  lubrifiants",VLOOKUP($A89,OUTIL!$U:$Z,D$1,FALSE),IF($A$75="Or industriel",VLOOKUP($A89,OUTIL!$AC:$AH,D$1,FALSE),IF($A$75="Produits bruts d'origine animale et vegetale",VLOOKUP($A89,OUTIL!$AK:$AP,D$1,FALSE),IF($A$75="Produits bruts d'origine minerale",VLOOKUP($A89,OUTIL!$AS:$AX,D$1,FALSE),IF($A$75="Produits finis de consommation",VLOOKUP($A89,OUTIL!$BA:$BF,D$1,FALSE),IF($A$75="Produits finis d'equipement agricole",VLOOKUP($A89,OUTIL!$BI:$BN,D$1,FALSE),IF($A$75="Produits finis d'equipement industriel",VLOOKUP($A89,OUTIL!$BQ:$BV,D$1,FALSE),"Ahmadovitch")))))))))/1000,0)</f>
        <v>160476</v>
      </c>
      <c r="E89" s="5">
        <f>ROUND(IF($A$75="Alimentation, boissons et tabacs",VLOOKUP($A89,OUTIL!$E:$J,E$1,FALSE),IF($A$75="Demi produits",VLOOKUP($A89,OUTIL!$M:$R,E$1,FALSE),IF($A$75="Energie  et  lubrifiants",VLOOKUP($A89,OUTIL!$U:$Z,E$1,FALSE),IF($A$75="Or industriel",VLOOKUP($A89,OUTIL!$AC:$AH,E$1,FALSE),IF($A$75="Produits bruts d'origine animale et vegetale",VLOOKUP($A89,OUTIL!$AK:$AP,E$1,FALSE),IF($A$75="Produits bruts d'origine minerale",VLOOKUP($A89,OUTIL!$AS:$AX,E$1,FALSE),IF($A$75="Produits finis de consommation",VLOOKUP($A89,OUTIL!$BA:$BF,E$1,FALSE),IF($A$75="Produits finis d'equipement agricole",VLOOKUP($A89,OUTIL!$BI:$BN,E$1,FALSE),IF($A$75="Produits finis d'equipement industriel",VLOOKUP($A89,OUTIL!$BQ:$BV,E$1,FALSE),"Ahmadovitch")))))))))/1000,0)</f>
        <v>10554</v>
      </c>
      <c r="F89" s="5">
        <f>ROUND(IF($A$75="Alimentation, boissons et tabacs",VLOOKUP($A89,OUTIL!$E:$J,F$1,FALSE),IF($A$75="Demi produits",VLOOKUP($A89,OUTIL!$M:$R,F$1,FALSE),IF($A$75="Energie  et  lubrifiants",VLOOKUP($A89,OUTIL!$U:$Z,F$1,FALSE),IF($A$75="Or industriel",VLOOKUP($A89,OUTIL!$AC:$AH,F$1,FALSE),IF($A$75="Produits bruts d'origine animale et vegetale",VLOOKUP($A89,OUTIL!$AK:$AP,F$1,FALSE),IF($A$75="Produits bruts d'origine minerale",VLOOKUP($A89,OUTIL!$AS:$AX,F$1,FALSE),IF($A$75="Produits finis de consommation",VLOOKUP($A89,OUTIL!$BA:$BF,F$1,FALSE),IF($A$75="Produits finis d'equipement agricole",VLOOKUP($A89,OUTIL!$BI:$BN,F$1,FALSE),IF($A$75="Produits finis d'equipement industriel",VLOOKUP($A89,OUTIL!$BQ:$BV,F$1,FALSE),"Ahmadovitch")))))))))/1000,0)</f>
        <v>143927</v>
      </c>
      <c r="G89" s="4"/>
      <c r="H89" s="4"/>
      <c r="I89" s="4"/>
      <c r="J89" s="4"/>
      <c r="K89" s="4"/>
      <c r="L89" s="4"/>
      <c r="M89" s="4"/>
    </row>
    <row r="90" spans="1:13" ht="16.5" x14ac:dyDescent="0.3">
      <c r="A90">
        <v>15</v>
      </c>
      <c r="B90" s="5" t="str">
        <f>IF($A$75="Alimentation, boissons et tabacs",VLOOKUP(VLOOKUP($A90,OUTIL!$E:$J,B$1,FALSE),REF!$K:$L,2,FALSE),IF($A$75="Demi produits",VLOOKUP(VLOOKUP($A90,OUTIL!$M:$R,B$1,FALSE),REF!$N:$O,2,FALSE),IF($A$75="Energie  et  lubrifiants",VLOOKUP(VLOOKUP($A90,OUTIL!$U:$Z,B$1,FALSE),REF!$Z:$AA,2,FALSE),IF($A$75="Or industriel",VLOOKUP(VLOOKUP($A90,OUTIL!$AC:$AH,B$1,FALSE),REF!$AC:$AD,2,FALSE),IF($A$75="Produits bruts d'origine animale et vegetale",VLOOKUP(VLOOKUP($A90,OUTIL!$AK:$AP,B$1,FALSE),REF!$Q:$R,2,FALSE),IF($A$75="Produits bruts d'origine minerale",VLOOKUP(VLOOKUP($A90,OUTIL!$AS:$AX,B$1,FALSE),REF!$AF:$AG,2,FALSE),IF($A$75="Produits finis de consommation",VLOOKUP(VLOOKUP($A90,OUTIL!$BA:$BF,B$1,FALSE),REF!$T:$U,2,FALSE),IF($A$75="Produits finis d'equipement agricole",VLOOKUP(VLOOKUP($A90,OUTIL!$BI:$BN,B$1,FALSE),REF!$AI:$AJ,2,FALSE),IF($A$75="Produits finis d'equipement industriel",VLOOKUP(VLOOKUP($A90,OUTIL!$BQ:$BV,B$1,FALSE),REF!$W:$X,2,FALSE),"Ahmadovitch")))))))))</f>
        <v>Parties de chaussures</v>
      </c>
      <c r="C90" s="5">
        <f>ROUND(IF($A$75="Alimentation, boissons et tabacs",VLOOKUP($A90,OUTIL!$E:$J,C$1,FALSE),IF($A$75="Demi produits",VLOOKUP($A90,OUTIL!$M:$R,C$1,FALSE),IF($A$75="Energie  et  lubrifiants",VLOOKUP($A90,OUTIL!$U:$Z,C$1,FALSE),IF($A$75="Or industriel",VLOOKUP($A90,OUTIL!$AC:$AH,C$1,FALSE),IF($A$75="Produits bruts d'origine animale et vegetale",VLOOKUP($A90,OUTIL!$AK:$AP,C$1,FALSE),IF($A$75="Produits bruts d'origine minerale",VLOOKUP($A90,OUTIL!$AS:$AX,C$1,FALSE),IF($A$75="Produits finis de consommation",VLOOKUP($A90,OUTIL!$BA:$BF,C$1,FALSE),IF($A$75="Produits finis d'equipement agricole",VLOOKUP($A90,OUTIL!$BI:$BN,C$1,FALSE),IF($A$75="Produits finis d'equipement industriel",VLOOKUP($A90,OUTIL!$BQ:$BV,C$1,FALSE),"Ahmadovitch")))))))))/1000,0)</f>
        <v>676</v>
      </c>
      <c r="D90" s="5">
        <f>ROUND(IF($A$75="Alimentation, boissons et tabacs",VLOOKUP($A90,OUTIL!$E:$J,D$1,FALSE),IF($A$75="Demi produits",VLOOKUP($A90,OUTIL!$M:$R,D$1,FALSE),IF($A$75="Energie  et  lubrifiants",VLOOKUP($A90,OUTIL!$U:$Z,D$1,FALSE),IF($A$75="Or industriel",VLOOKUP($A90,OUTIL!$AC:$AH,D$1,FALSE),IF($A$75="Produits bruts d'origine animale et vegetale",VLOOKUP($A90,OUTIL!$AK:$AP,D$1,FALSE),IF($A$75="Produits bruts d'origine minerale",VLOOKUP($A90,OUTIL!$AS:$AX,D$1,FALSE),IF($A$75="Produits finis de consommation",VLOOKUP($A90,OUTIL!$BA:$BF,D$1,FALSE),IF($A$75="Produits finis d'equipement agricole",VLOOKUP($A90,OUTIL!$BI:$BN,D$1,FALSE),IF($A$75="Produits finis d'equipement industriel",VLOOKUP($A90,OUTIL!$BQ:$BV,D$1,FALSE),"Ahmadovitch")))))))))/1000,0)</f>
        <v>149169</v>
      </c>
      <c r="E90" s="5">
        <f>ROUND(IF($A$75="Alimentation, boissons et tabacs",VLOOKUP($A90,OUTIL!$E:$J,E$1,FALSE),IF($A$75="Demi produits",VLOOKUP($A90,OUTIL!$M:$R,E$1,FALSE),IF($A$75="Energie  et  lubrifiants",VLOOKUP($A90,OUTIL!$U:$Z,E$1,FALSE),IF($A$75="Or industriel",VLOOKUP($A90,OUTIL!$AC:$AH,E$1,FALSE),IF($A$75="Produits bruts d'origine animale et vegetale",VLOOKUP($A90,OUTIL!$AK:$AP,E$1,FALSE),IF($A$75="Produits bruts d'origine minerale",VLOOKUP($A90,OUTIL!$AS:$AX,E$1,FALSE),IF($A$75="Produits finis de consommation",VLOOKUP($A90,OUTIL!$BA:$BF,E$1,FALSE),IF($A$75="Produits finis d'equipement agricole",VLOOKUP($A90,OUTIL!$BI:$BN,E$1,FALSE),IF($A$75="Produits finis d'equipement industriel",VLOOKUP($A90,OUTIL!$BQ:$BV,E$1,FALSE),"Ahmadovitch")))))))))/1000,0)</f>
        <v>841</v>
      </c>
      <c r="F90" s="5">
        <f>ROUND(IF($A$75="Alimentation, boissons et tabacs",VLOOKUP($A90,OUTIL!$E:$J,F$1,FALSE),IF($A$75="Demi produits",VLOOKUP($A90,OUTIL!$M:$R,F$1,FALSE),IF($A$75="Energie  et  lubrifiants",VLOOKUP($A90,OUTIL!$U:$Z,F$1,FALSE),IF($A$75="Or industriel",VLOOKUP($A90,OUTIL!$AC:$AH,F$1,FALSE),IF($A$75="Produits bruts d'origine animale et vegetale",VLOOKUP($A90,OUTIL!$AK:$AP,F$1,FALSE),IF($A$75="Produits bruts d'origine minerale",VLOOKUP($A90,OUTIL!$AS:$AX,F$1,FALSE),IF($A$75="Produits finis de consommation",VLOOKUP($A90,OUTIL!$BA:$BF,F$1,FALSE),IF($A$75="Produits finis d'equipement agricole",VLOOKUP($A90,OUTIL!$BI:$BN,F$1,FALSE),IF($A$75="Produits finis d'equipement industriel",VLOOKUP($A90,OUTIL!$BQ:$BV,F$1,FALSE),"Ahmadovitch")))))))))/1000,0)</f>
        <v>182403</v>
      </c>
      <c r="J90" s="4"/>
      <c r="K90" s="4"/>
      <c r="L90" s="4"/>
      <c r="M90" s="4"/>
    </row>
    <row r="91" spans="1:13" ht="16.5" x14ac:dyDescent="0.3">
      <c r="A91">
        <v>16</v>
      </c>
      <c r="B91" s="5" t="str">
        <f>IF($A$75="Alimentation, boissons et tabacs",VLOOKUP(VLOOKUP($A91,OUTIL!$E:$J,B$1,FALSE),REF!$K:$L,2,FALSE),IF($A$75="Demi produits",VLOOKUP(VLOOKUP($A91,OUTIL!$M:$R,B$1,FALSE),REF!$N:$O,2,FALSE),IF($A$75="Energie  et  lubrifiants",VLOOKUP(VLOOKUP($A91,OUTIL!$U:$Z,B$1,FALSE),REF!$Z:$AA,2,FALSE),IF($A$75="Or industriel",VLOOKUP(VLOOKUP($A91,OUTIL!$AC:$AH,B$1,FALSE),REF!$AC:$AD,2,FALSE),IF($A$75="Produits bruts d'origine animale et vegetale",VLOOKUP(VLOOKUP($A91,OUTIL!$AK:$AP,B$1,FALSE),REF!$Q:$R,2,FALSE),IF($A$75="Produits bruts d'origine minerale",VLOOKUP(VLOOKUP($A91,OUTIL!$AS:$AX,B$1,FALSE),REF!$AF:$AG,2,FALSE),IF($A$75="Produits finis de consommation",VLOOKUP(VLOOKUP($A91,OUTIL!$BA:$BF,B$1,FALSE),REF!$T:$U,2,FALSE),IF($A$75="Produits finis d'equipement agricole",VLOOKUP(VLOOKUP($A91,OUTIL!$BI:$BN,B$1,FALSE),REF!$AI:$AJ,2,FALSE),IF($A$75="Produits finis d'equipement industriel",VLOOKUP(VLOOKUP($A91,OUTIL!$BQ:$BV,B$1,FALSE),REF!$W:$X,2,FALSE),"Ahmadovitch")))))))))</f>
        <v>Verre et ouvrages en verre</v>
      </c>
      <c r="C91" s="5">
        <f>ROUND(IF($A$75="Alimentation, boissons et tabacs",VLOOKUP($A91,OUTIL!$E:$J,C$1,FALSE),IF($A$75="Demi produits",VLOOKUP($A91,OUTIL!$M:$R,C$1,FALSE),IF($A$75="Energie  et  lubrifiants",VLOOKUP($A91,OUTIL!$U:$Z,C$1,FALSE),IF($A$75="Or industriel",VLOOKUP($A91,OUTIL!$AC:$AH,C$1,FALSE),IF($A$75="Produits bruts d'origine animale et vegetale",VLOOKUP($A91,OUTIL!$AK:$AP,C$1,FALSE),IF($A$75="Produits bruts d'origine minerale",VLOOKUP($A91,OUTIL!$AS:$AX,C$1,FALSE),IF($A$75="Produits finis de consommation",VLOOKUP($A91,OUTIL!$BA:$BF,C$1,FALSE),IF($A$75="Produits finis d'equipement agricole",VLOOKUP($A91,OUTIL!$BI:$BN,C$1,FALSE),IF($A$75="Produits finis d'equipement industriel",VLOOKUP($A91,OUTIL!$BQ:$BV,C$1,FALSE),"Ahmadovitch")))))))))/1000,0)</f>
        <v>16128</v>
      </c>
      <c r="D91" s="5">
        <f>ROUND(IF($A$75="Alimentation, boissons et tabacs",VLOOKUP($A91,OUTIL!$E:$J,D$1,FALSE),IF($A$75="Demi produits",VLOOKUP($A91,OUTIL!$M:$R,D$1,FALSE),IF($A$75="Energie  et  lubrifiants",VLOOKUP($A91,OUTIL!$U:$Z,D$1,FALSE),IF($A$75="Or industriel",VLOOKUP($A91,OUTIL!$AC:$AH,D$1,FALSE),IF($A$75="Produits bruts d'origine animale et vegetale",VLOOKUP($A91,OUTIL!$AK:$AP,D$1,FALSE),IF($A$75="Produits bruts d'origine minerale",VLOOKUP($A91,OUTIL!$AS:$AX,D$1,FALSE),IF($A$75="Produits finis de consommation",VLOOKUP($A91,OUTIL!$BA:$BF,D$1,FALSE),IF($A$75="Produits finis d'equipement agricole",VLOOKUP($A91,OUTIL!$BI:$BN,D$1,FALSE),IF($A$75="Produits finis d'equipement industriel",VLOOKUP($A91,OUTIL!$BQ:$BV,D$1,FALSE),"Ahmadovitch")))))))))/1000,0)</f>
        <v>108338</v>
      </c>
      <c r="E91" s="5">
        <f>ROUND(IF($A$75="Alimentation, boissons et tabacs",VLOOKUP($A91,OUTIL!$E:$J,E$1,FALSE),IF($A$75="Demi produits",VLOOKUP($A91,OUTIL!$M:$R,E$1,FALSE),IF($A$75="Energie  et  lubrifiants",VLOOKUP($A91,OUTIL!$U:$Z,E$1,FALSE),IF($A$75="Or industriel",VLOOKUP($A91,OUTIL!$AC:$AH,E$1,FALSE),IF($A$75="Produits bruts d'origine animale et vegetale",VLOOKUP($A91,OUTIL!$AK:$AP,E$1,FALSE),IF($A$75="Produits bruts d'origine minerale",VLOOKUP($A91,OUTIL!$AS:$AX,E$1,FALSE),IF($A$75="Produits finis de consommation",VLOOKUP($A91,OUTIL!$BA:$BF,E$1,FALSE),IF($A$75="Produits finis d'equipement agricole",VLOOKUP($A91,OUTIL!$BI:$BN,E$1,FALSE),IF($A$75="Produits finis d'equipement industriel",VLOOKUP($A91,OUTIL!$BQ:$BV,E$1,FALSE),"Ahmadovitch")))))))))/1000,0)</f>
        <v>14506</v>
      </c>
      <c r="F91" s="5">
        <f>ROUND(IF($A$75="Alimentation, boissons et tabacs",VLOOKUP($A91,OUTIL!$E:$J,F$1,FALSE),IF($A$75="Demi produits",VLOOKUP($A91,OUTIL!$M:$R,F$1,FALSE),IF($A$75="Energie  et  lubrifiants",VLOOKUP($A91,OUTIL!$U:$Z,F$1,FALSE),IF($A$75="Or industriel",VLOOKUP($A91,OUTIL!$AC:$AH,F$1,FALSE),IF($A$75="Produits bruts d'origine animale et vegetale",VLOOKUP($A91,OUTIL!$AK:$AP,F$1,FALSE),IF($A$75="Produits bruts d'origine minerale",VLOOKUP($A91,OUTIL!$AS:$AX,F$1,FALSE),IF($A$75="Produits finis de consommation",VLOOKUP($A91,OUTIL!$BA:$BF,F$1,FALSE),IF($A$75="Produits finis d'equipement agricole",VLOOKUP($A91,OUTIL!$BI:$BN,F$1,FALSE),IF($A$75="Produits finis d'equipement industriel",VLOOKUP($A91,OUTIL!$BQ:$BV,F$1,FALSE),"Ahmadovitch")))))))))/1000,0)</f>
        <v>88800</v>
      </c>
      <c r="J91" s="4"/>
      <c r="K91" s="4"/>
      <c r="L91" s="4"/>
      <c r="M91" s="4"/>
    </row>
    <row r="92" spans="1:13" ht="16.5" x14ac:dyDescent="0.3">
      <c r="A92">
        <v>17</v>
      </c>
      <c r="B92" s="5" t="str">
        <f>IF($A$75="Alimentation, boissons et tabacs",VLOOKUP(VLOOKUP($A92,OUTIL!$E:$J,B$1,FALSE),REF!$K:$L,2,FALSE),IF($A$75="Demi produits",VLOOKUP(VLOOKUP($A92,OUTIL!$M:$R,B$1,FALSE),REF!$N:$O,2,FALSE),IF($A$75="Energie  et  lubrifiants",VLOOKUP(VLOOKUP($A92,OUTIL!$U:$Z,B$1,FALSE),REF!$Z:$AA,2,FALSE),IF($A$75="Or industriel",VLOOKUP(VLOOKUP($A92,OUTIL!$AC:$AH,B$1,FALSE),REF!$AC:$AD,2,FALSE),IF($A$75="Produits bruts d'origine animale et vegetale",VLOOKUP(VLOOKUP($A92,OUTIL!$AK:$AP,B$1,FALSE),REF!$Q:$R,2,FALSE),IF($A$75="Produits bruts d'origine minerale",VLOOKUP(VLOOKUP($A92,OUTIL!$AS:$AX,B$1,FALSE),REF!$AF:$AG,2,FALSE),IF($A$75="Produits finis de consommation",VLOOKUP(VLOOKUP($A92,OUTIL!$BA:$BF,B$1,FALSE),REF!$T:$U,2,FALSE),IF($A$75="Produits finis d'equipement agricole",VLOOKUP(VLOOKUP($A92,OUTIL!$BI:$BN,B$1,FALSE),REF!$AI:$AJ,2,FALSE),IF($A$75="Produits finis d'equipement industriel",VLOOKUP(VLOOKUP($A92,OUTIL!$BQ:$BV,B$1,FALSE),REF!$W:$X,2,FALSE),"Ahmadovitch")))))))))</f>
        <v>Produits céramiques</v>
      </c>
      <c r="C92" s="5">
        <f>ROUND(IF($A$75="Alimentation, boissons et tabacs",VLOOKUP($A92,OUTIL!$E:$J,C$1,FALSE),IF($A$75="Demi produits",VLOOKUP($A92,OUTIL!$M:$R,C$1,FALSE),IF($A$75="Energie  et  lubrifiants",VLOOKUP($A92,OUTIL!$U:$Z,C$1,FALSE),IF($A$75="Or industriel",VLOOKUP($A92,OUTIL!$AC:$AH,C$1,FALSE),IF($A$75="Produits bruts d'origine animale et vegetale",VLOOKUP($A92,OUTIL!$AK:$AP,C$1,FALSE),IF($A$75="Produits bruts d'origine minerale",VLOOKUP($A92,OUTIL!$AS:$AX,C$1,FALSE),IF($A$75="Produits finis de consommation",VLOOKUP($A92,OUTIL!$BA:$BF,C$1,FALSE),IF($A$75="Produits finis d'equipement agricole",VLOOKUP($A92,OUTIL!$BI:$BN,C$1,FALSE),IF($A$75="Produits finis d'equipement industriel",VLOOKUP($A92,OUTIL!$BQ:$BV,C$1,FALSE),"Ahmadovitch")))))))))/1000,0)</f>
        <v>4108</v>
      </c>
      <c r="D92" s="5">
        <f>ROUND(IF($A$75="Alimentation, boissons et tabacs",VLOOKUP($A92,OUTIL!$E:$J,D$1,FALSE),IF($A$75="Demi produits",VLOOKUP($A92,OUTIL!$M:$R,D$1,FALSE),IF($A$75="Energie  et  lubrifiants",VLOOKUP($A92,OUTIL!$U:$Z,D$1,FALSE),IF($A$75="Or industriel",VLOOKUP($A92,OUTIL!$AC:$AH,D$1,FALSE),IF($A$75="Produits bruts d'origine animale et vegetale",VLOOKUP($A92,OUTIL!$AK:$AP,D$1,FALSE),IF($A$75="Produits bruts d'origine minerale",VLOOKUP($A92,OUTIL!$AS:$AX,D$1,FALSE),IF($A$75="Produits finis de consommation",VLOOKUP($A92,OUTIL!$BA:$BF,D$1,FALSE),IF($A$75="Produits finis d'equipement agricole",VLOOKUP($A92,OUTIL!$BI:$BN,D$1,FALSE),IF($A$75="Produits finis d'equipement industriel",VLOOKUP($A92,OUTIL!$BQ:$BV,D$1,FALSE),"Ahmadovitch")))))))))/1000,0)</f>
        <v>93987</v>
      </c>
      <c r="E92" s="5">
        <f>ROUND(IF($A$75="Alimentation, boissons et tabacs",VLOOKUP($A92,OUTIL!$E:$J,E$1,FALSE),IF($A$75="Demi produits",VLOOKUP($A92,OUTIL!$M:$R,E$1,FALSE),IF($A$75="Energie  et  lubrifiants",VLOOKUP($A92,OUTIL!$U:$Z,E$1,FALSE),IF($A$75="Or industriel",VLOOKUP($A92,OUTIL!$AC:$AH,E$1,FALSE),IF($A$75="Produits bruts d'origine animale et vegetale",VLOOKUP($A92,OUTIL!$AK:$AP,E$1,FALSE),IF($A$75="Produits bruts d'origine minerale",VLOOKUP($A92,OUTIL!$AS:$AX,E$1,FALSE),IF($A$75="Produits finis de consommation",VLOOKUP($A92,OUTIL!$BA:$BF,E$1,FALSE),IF($A$75="Produits finis d'equipement agricole",VLOOKUP($A92,OUTIL!$BI:$BN,E$1,FALSE),IF($A$75="Produits finis d'equipement industriel",VLOOKUP($A92,OUTIL!$BQ:$BV,E$1,FALSE),"Ahmadovitch")))))))))/1000,0)</f>
        <v>6580</v>
      </c>
      <c r="F92" s="5">
        <f>ROUND(IF($A$75="Alimentation, boissons et tabacs",VLOOKUP($A92,OUTIL!$E:$J,F$1,FALSE),IF($A$75="Demi produits",VLOOKUP($A92,OUTIL!$M:$R,F$1,FALSE),IF($A$75="Energie  et  lubrifiants",VLOOKUP($A92,OUTIL!$U:$Z,F$1,FALSE),IF($A$75="Or industriel",VLOOKUP($A92,OUTIL!$AC:$AH,F$1,FALSE),IF($A$75="Produits bruts d'origine animale et vegetale",VLOOKUP($A92,OUTIL!$AK:$AP,F$1,FALSE),IF($A$75="Produits bruts d'origine minerale",VLOOKUP($A92,OUTIL!$AS:$AX,F$1,FALSE),IF($A$75="Produits finis de consommation",VLOOKUP($A92,OUTIL!$BA:$BF,F$1,FALSE),IF($A$75="Produits finis d'equipement agricole",VLOOKUP($A92,OUTIL!$BI:$BN,F$1,FALSE),IF($A$75="Produits finis d'equipement industriel",VLOOKUP($A92,OUTIL!$BQ:$BV,F$1,FALSE),"Ahmadovitch")))))))))/1000,0)</f>
        <v>114821</v>
      </c>
      <c r="J92" s="4"/>
      <c r="K92" s="4"/>
      <c r="L92" s="4"/>
      <c r="M92" s="4"/>
    </row>
    <row r="93" spans="1:13" ht="16.5" x14ac:dyDescent="0.3">
      <c r="A93">
        <v>18</v>
      </c>
      <c r="B93" s="5" t="str">
        <f>IF($A$75="Alimentation, boissons et tabacs",VLOOKUP(VLOOKUP($A93,OUTIL!$E:$J,B$1,FALSE),REF!$K:$L,2,FALSE),IF($A$75="Demi produits",VLOOKUP(VLOOKUP($A93,OUTIL!$M:$R,B$1,FALSE),REF!$N:$O,2,FALSE),IF($A$75="Energie  et  lubrifiants",VLOOKUP(VLOOKUP($A93,OUTIL!$U:$Z,B$1,FALSE),REF!$Z:$AA,2,FALSE),IF($A$75="Or industriel",VLOOKUP(VLOOKUP($A93,OUTIL!$AC:$AH,B$1,FALSE),REF!$AC:$AD,2,FALSE),IF($A$75="Produits bruts d'origine animale et vegetale",VLOOKUP(VLOOKUP($A93,OUTIL!$AK:$AP,B$1,FALSE),REF!$Q:$R,2,FALSE),IF($A$75="Produits bruts d'origine minerale",VLOOKUP(VLOOKUP($A93,OUTIL!$AS:$AX,B$1,FALSE),REF!$AF:$AG,2,FALSE),IF($A$75="Produits finis de consommation",VLOOKUP(VLOOKUP($A93,OUTIL!$BA:$BF,B$1,FALSE),REF!$T:$U,2,FALSE),IF($A$75="Produits finis d'equipement agricole",VLOOKUP(VLOOKUP($A93,OUTIL!$BI:$BN,B$1,FALSE),REF!$AI:$AJ,2,FALSE),IF($A$75="Produits finis d'equipement industriel",VLOOKUP(VLOOKUP($A93,OUTIL!$BQ:$BV,B$1,FALSE),REF!$W:$X,2,FALSE),"Ahmadovitch")))))))))</f>
        <v>Huiles essentielles, parfums et aromatisants</v>
      </c>
      <c r="C93" s="5">
        <f>ROUND(IF($A$75="Alimentation, boissons et tabacs",VLOOKUP($A93,OUTIL!$E:$J,C$1,FALSE),IF($A$75="Demi produits",VLOOKUP($A93,OUTIL!$M:$R,C$1,FALSE),IF($A$75="Energie  et  lubrifiants",VLOOKUP($A93,OUTIL!$U:$Z,C$1,FALSE),IF($A$75="Or industriel",VLOOKUP($A93,OUTIL!$AC:$AH,C$1,FALSE),IF($A$75="Produits bruts d'origine animale et vegetale",VLOOKUP($A93,OUTIL!$AK:$AP,C$1,FALSE),IF($A$75="Produits bruts d'origine minerale",VLOOKUP($A93,OUTIL!$AS:$AX,C$1,FALSE),IF($A$75="Produits finis de consommation",VLOOKUP($A93,OUTIL!$BA:$BF,C$1,FALSE),IF($A$75="Produits finis d'equipement agricole",VLOOKUP($A93,OUTIL!$BI:$BN,C$1,FALSE),IF($A$75="Produits finis d'equipement industriel",VLOOKUP($A93,OUTIL!$BQ:$BV,C$1,FALSE),"Ahmadovitch")))))))))/1000,0)</f>
        <v>175</v>
      </c>
      <c r="D93" s="5">
        <f>ROUND(IF($A$75="Alimentation, boissons et tabacs",VLOOKUP($A93,OUTIL!$E:$J,D$1,FALSE),IF($A$75="Demi produits",VLOOKUP($A93,OUTIL!$M:$R,D$1,FALSE),IF($A$75="Energie  et  lubrifiants",VLOOKUP($A93,OUTIL!$U:$Z,D$1,FALSE),IF($A$75="Or industriel",VLOOKUP($A93,OUTIL!$AC:$AH,D$1,FALSE),IF($A$75="Produits bruts d'origine animale et vegetale",VLOOKUP($A93,OUTIL!$AK:$AP,D$1,FALSE),IF($A$75="Produits bruts d'origine minerale",VLOOKUP($A93,OUTIL!$AS:$AX,D$1,FALSE),IF($A$75="Produits finis de consommation",VLOOKUP($A93,OUTIL!$BA:$BF,D$1,FALSE),IF($A$75="Produits finis d'equipement agricole",VLOOKUP($A93,OUTIL!$BI:$BN,D$1,FALSE),IF($A$75="Produits finis d'equipement industriel",VLOOKUP($A93,OUTIL!$BQ:$BV,D$1,FALSE),"Ahmadovitch")))))))))/1000,0)</f>
        <v>86817</v>
      </c>
      <c r="E93" s="5">
        <f>ROUND(IF($A$75="Alimentation, boissons et tabacs",VLOOKUP($A93,OUTIL!$E:$J,E$1,FALSE),IF($A$75="Demi produits",VLOOKUP($A93,OUTIL!$M:$R,E$1,FALSE),IF($A$75="Energie  et  lubrifiants",VLOOKUP($A93,OUTIL!$U:$Z,E$1,FALSE),IF($A$75="Or industriel",VLOOKUP($A93,OUTIL!$AC:$AH,E$1,FALSE),IF($A$75="Produits bruts d'origine animale et vegetale",VLOOKUP($A93,OUTIL!$AK:$AP,E$1,FALSE),IF($A$75="Produits bruts d'origine minerale",VLOOKUP($A93,OUTIL!$AS:$AX,E$1,FALSE),IF($A$75="Produits finis de consommation",VLOOKUP($A93,OUTIL!$BA:$BF,E$1,FALSE),IF($A$75="Produits finis d'equipement agricole",VLOOKUP($A93,OUTIL!$BI:$BN,E$1,FALSE),IF($A$75="Produits finis d'equipement industriel",VLOOKUP($A93,OUTIL!$BQ:$BV,E$1,FALSE),"Ahmadovitch")))))))))/1000,0)</f>
        <v>284</v>
      </c>
      <c r="F93" s="5">
        <f>ROUND(IF($A$75="Alimentation, boissons et tabacs",VLOOKUP($A93,OUTIL!$E:$J,F$1,FALSE),IF($A$75="Demi produits",VLOOKUP($A93,OUTIL!$M:$R,F$1,FALSE),IF($A$75="Energie  et  lubrifiants",VLOOKUP($A93,OUTIL!$U:$Z,F$1,FALSE),IF($A$75="Or industriel",VLOOKUP($A93,OUTIL!$AC:$AH,F$1,FALSE),IF($A$75="Produits bruts d'origine animale et vegetale",VLOOKUP($A93,OUTIL!$AK:$AP,F$1,FALSE),IF($A$75="Produits bruts d'origine minerale",VLOOKUP($A93,OUTIL!$AS:$AX,F$1,FALSE),IF($A$75="Produits finis de consommation",VLOOKUP($A93,OUTIL!$BA:$BF,F$1,FALSE),IF($A$75="Produits finis d'equipement agricole",VLOOKUP($A93,OUTIL!$BI:$BN,F$1,FALSE),IF($A$75="Produits finis d'equipement industriel",VLOOKUP($A93,OUTIL!$BQ:$BV,F$1,FALSE),"Ahmadovitch")))))))))/1000,0)</f>
        <v>98470</v>
      </c>
      <c r="G93" s="4"/>
      <c r="H93" s="4"/>
      <c r="I93" s="4"/>
      <c r="J93" s="4"/>
      <c r="K93" s="4"/>
      <c r="L93" s="4"/>
      <c r="M93" s="4"/>
    </row>
    <row r="94" spans="1:13" ht="16.5" x14ac:dyDescent="0.3">
      <c r="A94">
        <v>19</v>
      </c>
      <c r="B94" s="5" t="str">
        <f>IF($A$75="Alimentation, boissons et tabacs",VLOOKUP(VLOOKUP($A94,OUTIL!$E:$J,B$1,FALSE),REF!$K:$L,2,FALSE),IF($A$75="Demi produits",VLOOKUP(VLOOKUP($A94,OUTIL!$M:$R,B$1,FALSE),REF!$N:$O,2,FALSE),IF($A$75="Energie  et  lubrifiants",VLOOKUP(VLOOKUP($A94,OUTIL!$U:$Z,B$1,FALSE),REF!$Z:$AA,2,FALSE),IF($A$75="Or industriel",VLOOKUP(VLOOKUP($A94,OUTIL!$AC:$AH,B$1,FALSE),REF!$AC:$AD,2,FALSE),IF($A$75="Produits bruts d'origine animale et vegetale",VLOOKUP(VLOOKUP($A94,OUTIL!$AK:$AP,B$1,FALSE),REF!$Q:$R,2,FALSE),IF($A$75="Produits bruts d'origine minerale",VLOOKUP(VLOOKUP($A94,OUTIL!$AS:$AX,B$1,FALSE),REF!$AF:$AG,2,FALSE),IF($A$75="Produits finis de consommation",VLOOKUP(VLOOKUP($A94,OUTIL!$BA:$BF,B$1,FALSE),REF!$T:$U,2,FALSE),IF($A$75="Produits finis d'equipement agricole",VLOOKUP(VLOOKUP($A94,OUTIL!$BI:$BN,B$1,FALSE),REF!$AI:$AJ,2,FALSE),IF($A$75="Produits finis d'equipement industriel",VLOOKUP(VLOOKUP($A94,OUTIL!$BQ:$BV,B$1,FALSE),REF!$W:$X,2,FALSE),"Ahmadovitch")))))))))</f>
        <v>Fils, barres et profilés en aluminium</v>
      </c>
      <c r="C94" s="5">
        <f>ROUND(IF($A$75="Alimentation, boissons et tabacs",VLOOKUP($A94,OUTIL!$E:$J,C$1,FALSE),IF($A$75="Demi produits",VLOOKUP($A94,OUTIL!$M:$R,C$1,FALSE),IF($A$75="Energie  et  lubrifiants",VLOOKUP($A94,OUTIL!$U:$Z,C$1,FALSE),IF($A$75="Or industriel",VLOOKUP($A94,OUTIL!$AC:$AH,C$1,FALSE),IF($A$75="Produits bruts d'origine animale et vegetale",VLOOKUP($A94,OUTIL!$AK:$AP,C$1,FALSE),IF($A$75="Produits bruts d'origine minerale",VLOOKUP($A94,OUTIL!$AS:$AX,C$1,FALSE),IF($A$75="Produits finis de consommation",VLOOKUP($A94,OUTIL!$BA:$BF,C$1,FALSE),IF($A$75="Produits finis d'equipement agricole",VLOOKUP($A94,OUTIL!$BI:$BN,C$1,FALSE),IF($A$75="Produits finis d'equipement industriel",VLOOKUP($A94,OUTIL!$BQ:$BV,C$1,FALSE),"Ahmadovitch")))))))))/1000,0)</f>
        <v>1639</v>
      </c>
      <c r="D94" s="5">
        <f>ROUND(IF($A$75="Alimentation, boissons et tabacs",VLOOKUP($A94,OUTIL!$E:$J,D$1,FALSE),IF($A$75="Demi produits",VLOOKUP($A94,OUTIL!$M:$R,D$1,FALSE),IF($A$75="Energie  et  lubrifiants",VLOOKUP($A94,OUTIL!$U:$Z,D$1,FALSE),IF($A$75="Or industriel",VLOOKUP($A94,OUTIL!$AC:$AH,D$1,FALSE),IF($A$75="Produits bruts d'origine animale et vegetale",VLOOKUP($A94,OUTIL!$AK:$AP,D$1,FALSE),IF($A$75="Produits bruts d'origine minerale",VLOOKUP($A94,OUTIL!$AS:$AX,D$1,FALSE),IF($A$75="Produits finis de consommation",VLOOKUP($A94,OUTIL!$BA:$BF,D$1,FALSE),IF($A$75="Produits finis d'equipement agricole",VLOOKUP($A94,OUTIL!$BI:$BN,D$1,FALSE),IF($A$75="Produits finis d'equipement industriel",VLOOKUP($A94,OUTIL!$BQ:$BV,D$1,FALSE),"Ahmadovitch")))))))))/1000,0)</f>
        <v>78776</v>
      </c>
      <c r="E94" s="5">
        <f>ROUND(IF($A$75="Alimentation, boissons et tabacs",VLOOKUP($A94,OUTIL!$E:$J,E$1,FALSE),IF($A$75="Demi produits",VLOOKUP($A94,OUTIL!$M:$R,E$1,FALSE),IF($A$75="Energie  et  lubrifiants",VLOOKUP($A94,OUTIL!$U:$Z,E$1,FALSE),IF($A$75="Or industriel",VLOOKUP($A94,OUTIL!$AC:$AH,E$1,FALSE),IF($A$75="Produits bruts d'origine animale et vegetale",VLOOKUP($A94,OUTIL!$AK:$AP,E$1,FALSE),IF($A$75="Produits bruts d'origine minerale",VLOOKUP($A94,OUTIL!$AS:$AX,E$1,FALSE),IF($A$75="Produits finis de consommation",VLOOKUP($A94,OUTIL!$BA:$BF,E$1,FALSE),IF($A$75="Produits finis d'equipement agricole",VLOOKUP($A94,OUTIL!$BI:$BN,E$1,FALSE),IF($A$75="Produits finis d'equipement industriel",VLOOKUP($A94,OUTIL!$BQ:$BV,E$1,FALSE),"Ahmadovitch")))))))))/1000,0)</f>
        <v>1983</v>
      </c>
      <c r="F94" s="5">
        <f>ROUND(IF($A$75="Alimentation, boissons et tabacs",VLOOKUP($A94,OUTIL!$E:$J,F$1,FALSE),IF($A$75="Demi produits",VLOOKUP($A94,OUTIL!$M:$R,F$1,FALSE),IF($A$75="Energie  et  lubrifiants",VLOOKUP($A94,OUTIL!$U:$Z,F$1,FALSE),IF($A$75="Or industriel",VLOOKUP($A94,OUTIL!$AC:$AH,F$1,FALSE),IF($A$75="Produits bruts d'origine animale et vegetale",VLOOKUP($A94,OUTIL!$AK:$AP,F$1,FALSE),IF($A$75="Produits bruts d'origine minerale",VLOOKUP($A94,OUTIL!$AS:$AX,F$1,FALSE),IF($A$75="Produits finis de consommation",VLOOKUP($A94,OUTIL!$BA:$BF,F$1,FALSE),IF($A$75="Produits finis d'equipement agricole",VLOOKUP($A94,OUTIL!$BI:$BN,F$1,FALSE),IF($A$75="Produits finis d'equipement industriel",VLOOKUP($A94,OUTIL!$BQ:$BV,F$1,FALSE),"Ahmadovitch")))))))))/1000,0)</f>
        <v>99758</v>
      </c>
      <c r="J94" s="4"/>
      <c r="K94" s="4"/>
      <c r="L94" s="4"/>
      <c r="M94" s="4"/>
    </row>
    <row r="95" spans="1:13" ht="16.5" x14ac:dyDescent="0.3">
      <c r="A95">
        <v>20</v>
      </c>
      <c r="B95" s="5" t="str">
        <f>IF($A$75="Alimentation, boissons et tabacs",VLOOKUP(VLOOKUP($A95,OUTIL!$E:$J,B$1,FALSE),REF!$K:$L,2,FALSE),IF($A$75="Demi produits",VLOOKUP(VLOOKUP($A95,OUTIL!$M:$R,B$1,FALSE),REF!$N:$O,2,FALSE),IF($A$75="Energie  et  lubrifiants",VLOOKUP(VLOOKUP($A95,OUTIL!$U:$Z,B$1,FALSE),REF!$Z:$AA,2,FALSE),IF($A$75="Or industriel",VLOOKUP(VLOOKUP($A95,OUTIL!$AC:$AH,B$1,FALSE),REF!$AC:$AD,2,FALSE),IF($A$75="Produits bruts d'origine animale et vegetale",VLOOKUP(VLOOKUP($A95,OUTIL!$AK:$AP,B$1,FALSE),REF!$Q:$R,2,FALSE),IF($A$75="Produits bruts d'origine minerale",VLOOKUP(VLOOKUP($A95,OUTIL!$AS:$AX,B$1,FALSE),REF!$AF:$AG,2,FALSE),IF($A$75="Produits finis de consommation",VLOOKUP(VLOOKUP($A95,OUTIL!$BA:$BF,B$1,FALSE),REF!$T:$U,2,FALSE),IF($A$75="Produits finis d'equipement agricole",VLOOKUP(VLOOKUP($A95,OUTIL!$BI:$BN,B$1,FALSE),REF!$AI:$AJ,2,FALSE),IF($A$75="Produits finis d'equipement industriel",VLOOKUP(VLOOKUP($A95,OUTIL!$BQ:$BV,B$1,FALSE),REF!$W:$X,2,FALSE),"Ahmadovitch")))))))))</f>
        <v>Tubes, tuyaux et autres ouvrages en aluminium</v>
      </c>
      <c r="C95" s="5">
        <f>ROUND(IF($A$75="Alimentation, boissons et tabacs",VLOOKUP($A95,OUTIL!$E:$J,C$1,FALSE),IF($A$75="Demi produits",VLOOKUP($A95,OUTIL!$M:$R,C$1,FALSE),IF($A$75="Energie  et  lubrifiants",VLOOKUP($A95,OUTIL!$U:$Z,C$1,FALSE),IF($A$75="Or industriel",VLOOKUP($A95,OUTIL!$AC:$AH,C$1,FALSE),IF($A$75="Produits bruts d'origine animale et vegetale",VLOOKUP($A95,OUTIL!$AK:$AP,C$1,FALSE),IF($A$75="Produits bruts d'origine minerale",VLOOKUP($A95,OUTIL!$AS:$AX,C$1,FALSE),IF($A$75="Produits finis de consommation",VLOOKUP($A95,OUTIL!$BA:$BF,C$1,FALSE),IF($A$75="Produits finis d'equipement agricole",VLOOKUP($A95,OUTIL!$BI:$BN,C$1,FALSE),IF($A$75="Produits finis d'equipement industriel",VLOOKUP($A95,OUTIL!$BQ:$BV,C$1,FALSE),"Ahmadovitch")))))))))/1000,0)</f>
        <v>590</v>
      </c>
      <c r="D95" s="5">
        <f>ROUND(IF($A$75="Alimentation, boissons et tabacs",VLOOKUP($A95,OUTIL!$E:$J,D$1,FALSE),IF($A$75="Demi produits",VLOOKUP($A95,OUTIL!$M:$R,D$1,FALSE),IF($A$75="Energie  et  lubrifiants",VLOOKUP($A95,OUTIL!$U:$Z,D$1,FALSE),IF($A$75="Or industriel",VLOOKUP($A95,OUTIL!$AC:$AH,D$1,FALSE),IF($A$75="Produits bruts d'origine animale et vegetale",VLOOKUP($A95,OUTIL!$AK:$AP,D$1,FALSE),IF($A$75="Produits bruts d'origine minerale",VLOOKUP($A95,OUTIL!$AS:$AX,D$1,FALSE),IF($A$75="Produits finis de consommation",VLOOKUP($A95,OUTIL!$BA:$BF,D$1,FALSE),IF($A$75="Produits finis d'equipement agricole",VLOOKUP($A95,OUTIL!$BI:$BN,D$1,FALSE),IF($A$75="Produits finis d'equipement industriel",VLOOKUP($A95,OUTIL!$BQ:$BV,D$1,FALSE),"Ahmadovitch")))))))))/1000,0)</f>
        <v>74591</v>
      </c>
      <c r="E95" s="5">
        <f>ROUND(IF($A$75="Alimentation, boissons et tabacs",VLOOKUP($A95,OUTIL!$E:$J,E$1,FALSE),IF($A$75="Demi produits",VLOOKUP($A95,OUTIL!$M:$R,E$1,FALSE),IF($A$75="Energie  et  lubrifiants",VLOOKUP($A95,OUTIL!$U:$Z,E$1,FALSE),IF($A$75="Or industriel",VLOOKUP($A95,OUTIL!$AC:$AH,E$1,FALSE),IF($A$75="Produits bruts d'origine animale et vegetale",VLOOKUP($A95,OUTIL!$AK:$AP,E$1,FALSE),IF($A$75="Produits bruts d'origine minerale",VLOOKUP($A95,OUTIL!$AS:$AX,E$1,FALSE),IF($A$75="Produits finis de consommation",VLOOKUP($A95,OUTIL!$BA:$BF,E$1,FALSE),IF($A$75="Produits finis d'equipement agricole",VLOOKUP($A95,OUTIL!$BI:$BN,E$1,FALSE),IF($A$75="Produits finis d'equipement industriel",VLOOKUP($A95,OUTIL!$BQ:$BV,E$1,FALSE),"Ahmadovitch")))))))))/1000,0)</f>
        <v>671</v>
      </c>
      <c r="F95" s="5">
        <f>ROUND(IF($A$75="Alimentation, boissons et tabacs",VLOOKUP($A95,OUTIL!$E:$J,F$1,FALSE),IF($A$75="Demi produits",VLOOKUP($A95,OUTIL!$M:$R,F$1,FALSE),IF($A$75="Energie  et  lubrifiants",VLOOKUP($A95,OUTIL!$U:$Z,F$1,FALSE),IF($A$75="Or industriel",VLOOKUP($A95,OUTIL!$AC:$AH,F$1,FALSE),IF($A$75="Produits bruts d'origine animale et vegetale",VLOOKUP($A95,OUTIL!$AK:$AP,F$1,FALSE),IF($A$75="Produits bruts d'origine minerale",VLOOKUP($A95,OUTIL!$AS:$AX,F$1,FALSE),IF($A$75="Produits finis de consommation",VLOOKUP($A95,OUTIL!$BA:$BF,F$1,FALSE),IF($A$75="Produits finis d'equipement agricole",VLOOKUP($A95,OUTIL!$BI:$BN,F$1,FALSE),IF($A$75="Produits finis d'equipement industriel",VLOOKUP($A95,OUTIL!$BQ:$BV,F$1,FALSE),"Ahmadovitch")))))))))/1000,0)</f>
        <v>37025</v>
      </c>
      <c r="G95" s="4"/>
      <c r="H95" s="4"/>
      <c r="I95" s="4"/>
      <c r="J95" s="4"/>
      <c r="K95" s="4"/>
      <c r="L95" s="4"/>
      <c r="M95" s="4"/>
    </row>
    <row r="96" spans="1:13" ht="16.5" x14ac:dyDescent="0.3">
      <c r="A96">
        <v>21</v>
      </c>
      <c r="B96" s="5" t="str">
        <f>IF($A$75="Alimentation, boissons et tabacs",VLOOKUP(VLOOKUP($A96,OUTIL!$E:$J,B$1,FALSE),REF!$K:$L,2,FALSE),IF($A$75="Demi produits",VLOOKUP(VLOOKUP($A96,OUTIL!$M:$R,B$1,FALSE),REF!$N:$O,2,FALSE),IF($A$75="Energie  et  lubrifiants",VLOOKUP(VLOOKUP($A96,OUTIL!$U:$Z,B$1,FALSE),REF!$Z:$AA,2,FALSE),IF($A$75="Or industriel",VLOOKUP(VLOOKUP($A96,OUTIL!$AC:$AH,B$1,FALSE),REF!$AC:$AD,2,FALSE),IF($A$75="Produits bruts d'origine animale et vegetale",VLOOKUP(VLOOKUP($A96,OUTIL!$AK:$AP,B$1,FALSE),REF!$Q:$R,2,FALSE),IF($A$75="Produits bruts d'origine minerale",VLOOKUP(VLOOKUP($A96,OUTIL!$AS:$AX,B$1,FALSE),REF!$AF:$AG,2,FALSE),IF($A$75="Produits finis de consommation",VLOOKUP(VLOOKUP($A96,OUTIL!$BA:$BF,B$1,FALSE),REF!$T:$U,2,FALSE),IF($A$75="Produits finis d'equipement agricole",VLOOKUP(VLOOKUP($A96,OUTIL!$BI:$BN,B$1,FALSE),REF!$AI:$AJ,2,FALSE),IF($A$75="Produits finis d'equipement industriel",VLOOKUP(VLOOKUP($A96,OUTIL!$BQ:$BV,B$1,FALSE),REF!$W:$X,2,FALSE),"Ahmadovitch")))))))))</f>
        <v>Quincaillerie sauf de ménage</v>
      </c>
      <c r="C96" s="5">
        <f>ROUND(IF($A$75="Alimentation, boissons et tabacs",VLOOKUP($A96,OUTIL!$E:$J,C$1,FALSE),IF($A$75="Demi produits",VLOOKUP($A96,OUTIL!$M:$R,C$1,FALSE),IF($A$75="Energie  et  lubrifiants",VLOOKUP($A96,OUTIL!$U:$Z,C$1,FALSE),IF($A$75="Or industriel",VLOOKUP($A96,OUTIL!$AC:$AH,C$1,FALSE),IF($A$75="Produits bruts d'origine animale et vegetale",VLOOKUP($A96,OUTIL!$AK:$AP,C$1,FALSE),IF($A$75="Produits bruts d'origine minerale",VLOOKUP($A96,OUTIL!$AS:$AX,C$1,FALSE),IF($A$75="Produits finis de consommation",VLOOKUP($A96,OUTIL!$BA:$BF,C$1,FALSE),IF($A$75="Produits finis d'equipement agricole",VLOOKUP($A96,OUTIL!$BI:$BN,C$1,FALSE),IF($A$75="Produits finis d'equipement industriel",VLOOKUP($A96,OUTIL!$BQ:$BV,C$1,FALSE),"Ahmadovitch")))))))))/1000,0)</f>
        <v>245</v>
      </c>
      <c r="D96" s="5">
        <f>ROUND(IF($A$75="Alimentation, boissons et tabacs",VLOOKUP($A96,OUTIL!$E:$J,D$1,FALSE),IF($A$75="Demi produits",VLOOKUP($A96,OUTIL!$M:$R,D$1,FALSE),IF($A$75="Energie  et  lubrifiants",VLOOKUP($A96,OUTIL!$U:$Z,D$1,FALSE),IF($A$75="Or industriel",VLOOKUP($A96,OUTIL!$AC:$AH,D$1,FALSE),IF($A$75="Produits bruts d'origine animale et vegetale",VLOOKUP($A96,OUTIL!$AK:$AP,D$1,FALSE),IF($A$75="Produits bruts d'origine minerale",VLOOKUP($A96,OUTIL!$AS:$AX,D$1,FALSE),IF($A$75="Produits finis de consommation",VLOOKUP($A96,OUTIL!$BA:$BF,D$1,FALSE),IF($A$75="Produits finis d'equipement agricole",VLOOKUP($A96,OUTIL!$BI:$BN,D$1,FALSE),IF($A$75="Produits finis d'equipement industriel",VLOOKUP($A96,OUTIL!$BQ:$BV,D$1,FALSE),"Ahmadovitch")))))))))/1000,0)</f>
        <v>74483</v>
      </c>
      <c r="E96" s="5">
        <f>ROUND(IF($A$75="Alimentation, boissons et tabacs",VLOOKUP($A96,OUTIL!$E:$J,E$1,FALSE),IF($A$75="Demi produits",VLOOKUP($A96,OUTIL!$M:$R,E$1,FALSE),IF($A$75="Energie  et  lubrifiants",VLOOKUP($A96,OUTIL!$U:$Z,E$1,FALSE),IF($A$75="Or industriel",VLOOKUP($A96,OUTIL!$AC:$AH,E$1,FALSE),IF($A$75="Produits bruts d'origine animale et vegetale",VLOOKUP($A96,OUTIL!$AK:$AP,E$1,FALSE),IF($A$75="Produits bruts d'origine minerale",VLOOKUP($A96,OUTIL!$AS:$AX,E$1,FALSE),IF($A$75="Produits finis de consommation",VLOOKUP($A96,OUTIL!$BA:$BF,E$1,FALSE),IF($A$75="Produits finis d'equipement agricole",VLOOKUP($A96,OUTIL!$BI:$BN,E$1,FALSE),IF($A$75="Produits finis d'equipement industriel",VLOOKUP($A96,OUTIL!$BQ:$BV,E$1,FALSE),"Ahmadovitch")))))))))/1000,0)</f>
        <v>228</v>
      </c>
      <c r="F96" s="5">
        <f>ROUND(IF($A$75="Alimentation, boissons et tabacs",VLOOKUP($A96,OUTIL!$E:$J,F$1,FALSE),IF($A$75="Demi produits",VLOOKUP($A96,OUTIL!$M:$R,F$1,FALSE),IF($A$75="Energie  et  lubrifiants",VLOOKUP($A96,OUTIL!$U:$Z,F$1,FALSE),IF($A$75="Or industriel",VLOOKUP($A96,OUTIL!$AC:$AH,F$1,FALSE),IF($A$75="Produits bruts d'origine animale et vegetale",VLOOKUP($A96,OUTIL!$AK:$AP,F$1,FALSE),IF($A$75="Produits bruts d'origine minerale",VLOOKUP($A96,OUTIL!$AS:$AX,F$1,FALSE),IF($A$75="Produits finis de consommation",VLOOKUP($A96,OUTIL!$BA:$BF,F$1,FALSE),IF($A$75="Produits finis d'equipement agricole",VLOOKUP($A96,OUTIL!$BI:$BN,F$1,FALSE),IF($A$75="Produits finis d'equipement industriel",VLOOKUP($A96,OUTIL!$BQ:$BV,F$1,FALSE),"Ahmadovitch")))))))))/1000,0)</f>
        <v>73056</v>
      </c>
      <c r="G96" s="4"/>
      <c r="H96" s="4"/>
      <c r="I96" s="4"/>
      <c r="J96" s="4"/>
      <c r="K96" s="4"/>
      <c r="L96" s="4"/>
      <c r="M96" s="4"/>
    </row>
    <row r="97" spans="1:13" ht="16.5" x14ac:dyDescent="0.3">
      <c r="A97">
        <v>22</v>
      </c>
      <c r="B97" s="5" t="str">
        <f>IF($A$75="Alimentation, boissons et tabacs",VLOOKUP(VLOOKUP($A97,OUTIL!$E:$J,B$1,FALSE),REF!$K:$L,2,FALSE),IF($A$75="Demi produits",VLOOKUP(VLOOKUP($A97,OUTIL!$M:$R,B$1,FALSE),REF!$N:$O,2,FALSE),IF($A$75="Energie  et  lubrifiants",VLOOKUP(VLOOKUP($A97,OUTIL!$U:$Z,B$1,FALSE),REF!$Z:$AA,2,FALSE),IF($A$75="Or industriel",VLOOKUP(VLOOKUP($A97,OUTIL!$AC:$AH,B$1,FALSE),REF!$AC:$AD,2,FALSE),IF($A$75="Produits bruts d'origine animale et vegetale",VLOOKUP(VLOOKUP($A97,OUTIL!$AK:$AP,B$1,FALSE),REF!$Q:$R,2,FALSE),IF($A$75="Produits bruts d'origine minerale",VLOOKUP(VLOOKUP($A97,OUTIL!$AS:$AX,B$1,FALSE),REF!$AF:$AG,2,FALSE),IF($A$75="Produits finis de consommation",VLOOKUP(VLOOKUP($A97,OUTIL!$BA:$BF,B$1,FALSE),REF!$T:$U,2,FALSE),IF($A$75="Produits finis d'equipement agricole",VLOOKUP(VLOOKUP($A97,OUTIL!$BI:$BN,B$1,FALSE),REF!$AI:$AJ,2,FALSE),IF($A$75="Produits finis d'equipement industriel",VLOOKUP(VLOOKUP($A97,OUTIL!$BQ:$BV,B$1,FALSE),REF!$W:$X,2,FALSE),"Ahmadovitch")))))))))</f>
        <v>Bois préparés et ouvrages en bois</v>
      </c>
      <c r="C97" s="5">
        <f>ROUND(IF($A$75="Alimentation, boissons et tabacs",VLOOKUP($A97,OUTIL!$E:$J,C$1,FALSE),IF($A$75="Demi produits",VLOOKUP($A97,OUTIL!$M:$R,C$1,FALSE),IF($A$75="Energie  et  lubrifiants",VLOOKUP($A97,OUTIL!$U:$Z,C$1,FALSE),IF($A$75="Or industriel",VLOOKUP($A97,OUTIL!$AC:$AH,C$1,FALSE),IF($A$75="Produits bruts d'origine animale et vegetale",VLOOKUP($A97,OUTIL!$AK:$AP,C$1,FALSE),IF($A$75="Produits bruts d'origine minerale",VLOOKUP($A97,OUTIL!$AS:$AX,C$1,FALSE),IF($A$75="Produits finis de consommation",VLOOKUP($A97,OUTIL!$BA:$BF,C$1,FALSE),IF($A$75="Produits finis d'equipement agricole",VLOOKUP($A97,OUTIL!$BI:$BN,C$1,FALSE),IF($A$75="Produits finis d'equipement industriel",VLOOKUP($A97,OUTIL!$BQ:$BV,C$1,FALSE),"Ahmadovitch")))))))))/1000,0)</f>
        <v>5314</v>
      </c>
      <c r="D97" s="5">
        <f>ROUND(IF($A$75="Alimentation, boissons et tabacs",VLOOKUP($A97,OUTIL!$E:$J,D$1,FALSE),IF($A$75="Demi produits",VLOOKUP($A97,OUTIL!$M:$R,D$1,FALSE),IF($A$75="Energie  et  lubrifiants",VLOOKUP($A97,OUTIL!$U:$Z,D$1,FALSE),IF($A$75="Or industriel",VLOOKUP($A97,OUTIL!$AC:$AH,D$1,FALSE),IF($A$75="Produits bruts d'origine animale et vegetale",VLOOKUP($A97,OUTIL!$AK:$AP,D$1,FALSE),IF($A$75="Produits bruts d'origine minerale",VLOOKUP($A97,OUTIL!$AS:$AX,D$1,FALSE),IF($A$75="Produits finis de consommation",VLOOKUP($A97,OUTIL!$BA:$BF,D$1,FALSE),IF($A$75="Produits finis d'equipement agricole",VLOOKUP($A97,OUTIL!$BI:$BN,D$1,FALSE),IF($A$75="Produits finis d'equipement industriel",VLOOKUP($A97,OUTIL!$BQ:$BV,D$1,FALSE),"Ahmadovitch")))))))))/1000,0)</f>
        <v>67601</v>
      </c>
      <c r="E97" s="5">
        <f>ROUND(IF($A$75="Alimentation, boissons et tabacs",VLOOKUP($A97,OUTIL!$E:$J,E$1,FALSE),IF($A$75="Demi produits",VLOOKUP($A97,OUTIL!$M:$R,E$1,FALSE),IF($A$75="Energie  et  lubrifiants",VLOOKUP($A97,OUTIL!$U:$Z,E$1,FALSE),IF($A$75="Or industriel",VLOOKUP($A97,OUTIL!$AC:$AH,E$1,FALSE),IF($A$75="Produits bruts d'origine animale et vegetale",VLOOKUP($A97,OUTIL!$AK:$AP,E$1,FALSE),IF($A$75="Produits bruts d'origine minerale",VLOOKUP($A97,OUTIL!$AS:$AX,E$1,FALSE),IF($A$75="Produits finis de consommation",VLOOKUP($A97,OUTIL!$BA:$BF,E$1,FALSE),IF($A$75="Produits finis d'equipement agricole",VLOOKUP($A97,OUTIL!$BI:$BN,E$1,FALSE),IF($A$75="Produits finis d'equipement industriel",VLOOKUP($A97,OUTIL!$BQ:$BV,E$1,FALSE),"Ahmadovitch")))))))))/1000,0)</f>
        <v>6634</v>
      </c>
      <c r="F97" s="5">
        <f>ROUND(IF($A$75="Alimentation, boissons et tabacs",VLOOKUP($A97,OUTIL!$E:$J,F$1,FALSE),IF($A$75="Demi produits",VLOOKUP($A97,OUTIL!$M:$R,F$1,FALSE),IF($A$75="Energie  et  lubrifiants",VLOOKUP($A97,OUTIL!$U:$Z,F$1,FALSE),IF($A$75="Or industriel",VLOOKUP($A97,OUTIL!$AC:$AH,F$1,FALSE),IF($A$75="Produits bruts d'origine animale et vegetale",VLOOKUP($A97,OUTIL!$AK:$AP,F$1,FALSE),IF($A$75="Produits bruts d'origine minerale",VLOOKUP($A97,OUTIL!$AS:$AX,F$1,FALSE),IF($A$75="Produits finis de consommation",VLOOKUP($A97,OUTIL!$BA:$BF,F$1,FALSE),IF($A$75="Produits finis d'equipement agricole",VLOOKUP($A97,OUTIL!$BI:$BN,F$1,FALSE),IF($A$75="Produits finis d'equipement industriel",VLOOKUP($A97,OUTIL!$BQ:$BV,F$1,FALSE),"Ahmadovitch")))))))))/1000,0)</f>
        <v>89163</v>
      </c>
      <c r="J97" s="4"/>
      <c r="K97" s="4"/>
      <c r="L97" s="4"/>
      <c r="M97" s="4"/>
    </row>
    <row r="98" spans="1:13" ht="16.5" x14ac:dyDescent="0.3">
      <c r="A98">
        <v>23</v>
      </c>
      <c r="B98" s="5" t="str">
        <f>IF($A$75="Alimentation, boissons et tabacs",VLOOKUP(VLOOKUP($A98,OUTIL!$E:$J,B$1,FALSE),REF!$K:$L,2,FALSE),IF($A$75="Demi produits",VLOOKUP(VLOOKUP($A98,OUTIL!$M:$R,B$1,FALSE),REF!$N:$O,2,FALSE),IF($A$75="Energie  et  lubrifiants",VLOOKUP(VLOOKUP($A98,OUTIL!$U:$Z,B$1,FALSE),REF!$Z:$AA,2,FALSE),IF($A$75="Or industriel",VLOOKUP(VLOOKUP($A98,OUTIL!$AC:$AH,B$1,FALSE),REF!$AC:$AD,2,FALSE),IF($A$75="Produits bruts d'origine animale et vegetale",VLOOKUP(VLOOKUP($A98,OUTIL!$AK:$AP,B$1,FALSE),REF!$Q:$R,2,FALSE),IF($A$75="Produits bruts d'origine minerale",VLOOKUP(VLOOKUP($A98,OUTIL!$AS:$AX,B$1,FALSE),REF!$AF:$AG,2,FALSE),IF($A$75="Produits finis de consommation",VLOOKUP(VLOOKUP($A98,OUTIL!$BA:$BF,B$1,FALSE),REF!$T:$U,2,FALSE),IF($A$75="Produits finis d'equipement agricole",VLOOKUP(VLOOKUP($A98,OUTIL!$BI:$BN,B$1,FALSE),REF!$AI:$AJ,2,FALSE),IF($A$75="Produits finis d'equipement industriel",VLOOKUP(VLOOKUP($A98,OUTIL!$BQ:$BV,B$1,FALSE),REF!$W:$X,2,FALSE),"Ahmadovitch")))))))))</f>
        <v>Ciments, chaux et plâtre</v>
      </c>
      <c r="C98" s="5">
        <f>ROUND(IF($A$75="Alimentation, boissons et tabacs",VLOOKUP($A98,OUTIL!$E:$J,C$1,FALSE),IF($A$75="Demi produits",VLOOKUP($A98,OUTIL!$M:$R,C$1,FALSE),IF($A$75="Energie  et  lubrifiants",VLOOKUP($A98,OUTIL!$U:$Z,C$1,FALSE),IF($A$75="Or industriel",VLOOKUP($A98,OUTIL!$AC:$AH,C$1,FALSE),IF($A$75="Produits bruts d'origine animale et vegetale",VLOOKUP($A98,OUTIL!$AK:$AP,C$1,FALSE),IF($A$75="Produits bruts d'origine minerale",VLOOKUP($A98,OUTIL!$AS:$AX,C$1,FALSE),IF($A$75="Produits finis de consommation",VLOOKUP($A98,OUTIL!$BA:$BF,C$1,FALSE),IF($A$75="Produits finis d'equipement agricole",VLOOKUP($A98,OUTIL!$BI:$BN,C$1,FALSE),IF($A$75="Produits finis d'equipement industriel",VLOOKUP($A98,OUTIL!$BQ:$BV,C$1,FALSE),"Ahmadovitch")))))))))/1000,0)</f>
        <v>151506</v>
      </c>
      <c r="D98" s="5">
        <f>ROUND(IF($A$75="Alimentation, boissons et tabacs",VLOOKUP($A98,OUTIL!$E:$J,D$1,FALSE),IF($A$75="Demi produits",VLOOKUP($A98,OUTIL!$M:$R,D$1,FALSE),IF($A$75="Energie  et  lubrifiants",VLOOKUP($A98,OUTIL!$U:$Z,D$1,FALSE),IF($A$75="Or industriel",VLOOKUP($A98,OUTIL!$AC:$AH,D$1,FALSE),IF($A$75="Produits bruts d'origine animale et vegetale",VLOOKUP($A98,OUTIL!$AK:$AP,D$1,FALSE),IF($A$75="Produits bruts d'origine minerale",VLOOKUP($A98,OUTIL!$AS:$AX,D$1,FALSE),IF($A$75="Produits finis de consommation",VLOOKUP($A98,OUTIL!$BA:$BF,D$1,FALSE),IF($A$75="Produits finis d'equipement agricole",VLOOKUP($A98,OUTIL!$BI:$BN,D$1,FALSE),IF($A$75="Produits finis d'equipement industriel",VLOOKUP($A98,OUTIL!$BQ:$BV,D$1,FALSE),"Ahmadovitch")))))))))/1000,0)</f>
        <v>62287</v>
      </c>
      <c r="E98" s="5">
        <f>ROUND(IF($A$75="Alimentation, boissons et tabacs",VLOOKUP($A98,OUTIL!$E:$J,E$1,FALSE),IF($A$75="Demi produits",VLOOKUP($A98,OUTIL!$M:$R,E$1,FALSE),IF($A$75="Energie  et  lubrifiants",VLOOKUP($A98,OUTIL!$U:$Z,E$1,FALSE),IF($A$75="Or industriel",VLOOKUP($A98,OUTIL!$AC:$AH,E$1,FALSE),IF($A$75="Produits bruts d'origine animale et vegetale",VLOOKUP($A98,OUTIL!$AK:$AP,E$1,FALSE),IF($A$75="Produits bruts d'origine minerale",VLOOKUP($A98,OUTIL!$AS:$AX,E$1,FALSE),IF($A$75="Produits finis de consommation",VLOOKUP($A98,OUTIL!$BA:$BF,E$1,FALSE),IF($A$75="Produits finis d'equipement agricole",VLOOKUP($A98,OUTIL!$BI:$BN,E$1,FALSE),IF($A$75="Produits finis d'equipement industriel",VLOOKUP($A98,OUTIL!$BQ:$BV,E$1,FALSE),"Ahmadovitch")))))))))/1000,0)</f>
        <v>326414</v>
      </c>
      <c r="F98" s="5">
        <f>ROUND(IF($A$75="Alimentation, boissons et tabacs",VLOOKUP($A98,OUTIL!$E:$J,F$1,FALSE),IF($A$75="Demi produits",VLOOKUP($A98,OUTIL!$M:$R,F$1,FALSE),IF($A$75="Energie  et  lubrifiants",VLOOKUP($A98,OUTIL!$U:$Z,F$1,FALSE),IF($A$75="Or industriel",VLOOKUP($A98,OUTIL!$AC:$AH,F$1,FALSE),IF($A$75="Produits bruts d'origine animale et vegetale",VLOOKUP($A98,OUTIL!$AK:$AP,F$1,FALSE),IF($A$75="Produits bruts d'origine minerale",VLOOKUP($A98,OUTIL!$AS:$AX,F$1,FALSE),IF($A$75="Produits finis de consommation",VLOOKUP($A98,OUTIL!$BA:$BF,F$1,FALSE),IF($A$75="Produits finis d'equipement agricole",VLOOKUP($A98,OUTIL!$BI:$BN,F$1,FALSE),IF($A$75="Produits finis d'equipement industriel",VLOOKUP($A98,OUTIL!$BQ:$BV,F$1,FALSE),"Ahmadovitch")))))))))/1000,0)</f>
        <v>129657</v>
      </c>
      <c r="G98" s="4"/>
      <c r="H98" s="4"/>
      <c r="I98" s="4"/>
      <c r="J98" s="4"/>
      <c r="K98" s="4"/>
      <c r="L98" s="4"/>
      <c r="M98" s="4"/>
    </row>
    <row r="99" spans="1:13" ht="16.5" x14ac:dyDescent="0.3">
      <c r="A99">
        <v>24</v>
      </c>
      <c r="B99" s="5" t="str">
        <f>IF($A$75="Alimentation, boissons et tabacs",VLOOKUP(VLOOKUP($A99,OUTIL!$E:$J,B$1,FALSE),REF!$K:$L,2,FALSE),IF($A$75="Demi produits",VLOOKUP(VLOOKUP($A99,OUTIL!$M:$R,B$1,FALSE),REF!$N:$O,2,FALSE),IF($A$75="Energie  et  lubrifiants",VLOOKUP(VLOOKUP($A99,OUTIL!$U:$Z,B$1,FALSE),REF!$Z:$AA,2,FALSE),IF($A$75="Or industriel",VLOOKUP(VLOOKUP($A99,OUTIL!$AC:$AH,B$1,FALSE),REF!$AC:$AD,2,FALSE),IF($A$75="Produits bruts d'origine animale et vegetale",VLOOKUP(VLOOKUP($A99,OUTIL!$AK:$AP,B$1,FALSE),REF!$Q:$R,2,FALSE),IF($A$75="Produits bruts d'origine minerale",VLOOKUP(VLOOKUP($A99,OUTIL!$AS:$AX,B$1,FALSE),REF!$AF:$AG,2,FALSE),IF($A$75="Produits finis de consommation",VLOOKUP(VLOOKUP($A99,OUTIL!$BA:$BF,B$1,FALSE),REF!$T:$U,2,FALSE),IF($A$75="Produits finis d'equipement agricole",VLOOKUP(VLOOKUP($A99,OUTIL!$BI:$BN,B$1,FALSE),REF!$AI:$AJ,2,FALSE),IF($A$75="Produits finis d'equipement industriel",VLOOKUP(VLOOKUP($A99,OUTIL!$BQ:$BV,B$1,FALSE),REF!$W:$X,2,FALSE),"Ahmadovitch")))))))))</f>
        <v>Caoutchouc et ouvrages en caoutchouc</v>
      </c>
      <c r="C99" s="5">
        <f>ROUND(IF($A$75="Alimentation, boissons et tabacs",VLOOKUP($A99,OUTIL!$E:$J,C$1,FALSE),IF($A$75="Demi produits",VLOOKUP($A99,OUTIL!$M:$R,C$1,FALSE),IF($A$75="Energie  et  lubrifiants",VLOOKUP($A99,OUTIL!$U:$Z,C$1,FALSE),IF($A$75="Or industriel",VLOOKUP($A99,OUTIL!$AC:$AH,C$1,FALSE),IF($A$75="Produits bruts d'origine animale et vegetale",VLOOKUP($A99,OUTIL!$AK:$AP,C$1,FALSE),IF($A$75="Produits bruts d'origine minerale",VLOOKUP($A99,OUTIL!$AS:$AX,C$1,FALSE),IF($A$75="Produits finis de consommation",VLOOKUP($A99,OUTIL!$BA:$BF,C$1,FALSE),IF($A$75="Produits finis d'equipement agricole",VLOOKUP($A99,OUTIL!$BI:$BN,C$1,FALSE),IF($A$75="Produits finis d'equipement industriel",VLOOKUP($A99,OUTIL!$BQ:$BV,C$1,FALSE),"Ahmadovitch")))))))))/1000,0)</f>
        <v>937</v>
      </c>
      <c r="D99" s="5">
        <f>ROUND(IF($A$75="Alimentation, boissons et tabacs",VLOOKUP($A99,OUTIL!$E:$J,D$1,FALSE),IF($A$75="Demi produits",VLOOKUP($A99,OUTIL!$M:$R,D$1,FALSE),IF($A$75="Energie  et  lubrifiants",VLOOKUP($A99,OUTIL!$U:$Z,D$1,FALSE),IF($A$75="Or industriel",VLOOKUP($A99,OUTIL!$AC:$AH,D$1,FALSE),IF($A$75="Produits bruts d'origine animale et vegetale",VLOOKUP($A99,OUTIL!$AK:$AP,D$1,FALSE),IF($A$75="Produits bruts d'origine minerale",VLOOKUP($A99,OUTIL!$AS:$AX,D$1,FALSE),IF($A$75="Produits finis de consommation",VLOOKUP($A99,OUTIL!$BA:$BF,D$1,FALSE),IF($A$75="Produits finis d'equipement agricole",VLOOKUP($A99,OUTIL!$BI:$BN,D$1,FALSE),IF($A$75="Produits finis d'equipement industriel",VLOOKUP($A99,OUTIL!$BQ:$BV,D$1,FALSE),"Ahmadovitch")))))))))/1000,0)</f>
        <v>49534</v>
      </c>
      <c r="E99" s="5">
        <f>ROUND(IF($A$75="Alimentation, boissons et tabacs",VLOOKUP($A99,OUTIL!$E:$J,E$1,FALSE),IF($A$75="Demi produits",VLOOKUP($A99,OUTIL!$M:$R,E$1,FALSE),IF($A$75="Energie  et  lubrifiants",VLOOKUP($A99,OUTIL!$U:$Z,E$1,FALSE),IF($A$75="Or industriel",VLOOKUP($A99,OUTIL!$AC:$AH,E$1,FALSE),IF($A$75="Produits bruts d'origine animale et vegetale",VLOOKUP($A99,OUTIL!$AK:$AP,E$1,FALSE),IF($A$75="Produits bruts d'origine minerale",VLOOKUP($A99,OUTIL!$AS:$AX,E$1,FALSE),IF($A$75="Produits finis de consommation",VLOOKUP($A99,OUTIL!$BA:$BF,E$1,FALSE),IF($A$75="Produits finis d'equipement agricole",VLOOKUP($A99,OUTIL!$BI:$BN,E$1,FALSE),IF($A$75="Produits finis d'equipement industriel",VLOOKUP($A99,OUTIL!$BQ:$BV,E$1,FALSE),"Ahmadovitch")))))))))/1000,0)</f>
        <v>1322</v>
      </c>
      <c r="F99" s="5">
        <f>ROUND(IF($A$75="Alimentation, boissons et tabacs",VLOOKUP($A99,OUTIL!$E:$J,F$1,FALSE),IF($A$75="Demi produits",VLOOKUP($A99,OUTIL!$M:$R,F$1,FALSE),IF($A$75="Energie  et  lubrifiants",VLOOKUP($A99,OUTIL!$U:$Z,F$1,FALSE),IF($A$75="Or industriel",VLOOKUP($A99,OUTIL!$AC:$AH,F$1,FALSE),IF($A$75="Produits bruts d'origine animale et vegetale",VLOOKUP($A99,OUTIL!$AK:$AP,F$1,FALSE),IF($A$75="Produits bruts d'origine minerale",VLOOKUP($A99,OUTIL!$AS:$AX,F$1,FALSE),IF($A$75="Produits finis de consommation",VLOOKUP($A99,OUTIL!$BA:$BF,F$1,FALSE),IF($A$75="Produits finis d'equipement agricole",VLOOKUP($A99,OUTIL!$BI:$BN,F$1,FALSE),IF($A$75="Produits finis d'equipement industriel",VLOOKUP($A99,OUTIL!$BQ:$BV,F$1,FALSE),"Ahmadovitch")))))))))/1000,0)</f>
        <v>149875</v>
      </c>
      <c r="J99" s="4"/>
      <c r="K99" s="4"/>
      <c r="L99" s="4"/>
      <c r="M99" s="4"/>
    </row>
    <row r="100" spans="1:13" ht="16.5" x14ac:dyDescent="0.3">
      <c r="A100">
        <v>25</v>
      </c>
      <c r="B100" s="5" t="str">
        <f>IF($A$75="Alimentation, boissons et tabacs",VLOOKUP(VLOOKUP($A100,OUTIL!$E:$J,B$1,FALSE),REF!$K:$L,2,FALSE),IF($A$75="Demi produits",VLOOKUP(VLOOKUP($A100,OUTIL!$M:$R,B$1,FALSE),REF!$N:$O,2,FALSE),IF($A$75="Energie  et  lubrifiants",VLOOKUP(VLOOKUP($A100,OUTIL!$U:$Z,B$1,FALSE),REF!$Z:$AA,2,FALSE),IF($A$75="Or industriel",VLOOKUP(VLOOKUP($A100,OUTIL!$AC:$AH,B$1,FALSE),REF!$AC:$AD,2,FALSE),IF($A$75="Produits bruts d'origine animale et vegetale",VLOOKUP(VLOOKUP($A100,OUTIL!$AK:$AP,B$1,FALSE),REF!$Q:$R,2,FALSE),IF($A$75="Produits bruts d'origine minerale",VLOOKUP(VLOOKUP($A100,OUTIL!$AS:$AX,B$1,FALSE),REF!$AF:$AG,2,FALSE),IF($A$75="Produits finis de consommation",VLOOKUP(VLOOKUP($A100,OUTIL!$BA:$BF,B$1,FALSE),REF!$T:$U,2,FALSE),IF($A$75="Produits finis d'equipement agricole",VLOOKUP(VLOOKUP($A100,OUTIL!$BI:$BN,B$1,FALSE),REF!$AI:$AJ,2,FALSE),IF($A$75="Produits finis d'equipement industriel",VLOOKUP(VLOOKUP($A100,OUTIL!$BQ:$BV,B$1,FALSE),REF!$W:$X,2,FALSE),"Ahmadovitch")))))))))</f>
        <v>Tapis et revêtements de sol</v>
      </c>
      <c r="C100" s="5">
        <f>ROUND(IF($A$75="Alimentation, boissons et tabacs",VLOOKUP($A100,OUTIL!$E:$J,C$1,FALSE),IF($A$75="Demi produits",VLOOKUP($A100,OUTIL!$M:$R,C$1,FALSE),IF($A$75="Energie  et  lubrifiants",VLOOKUP($A100,OUTIL!$U:$Z,C$1,FALSE),IF($A$75="Or industriel",VLOOKUP($A100,OUTIL!$AC:$AH,C$1,FALSE),IF($A$75="Produits bruts d'origine animale et vegetale",VLOOKUP($A100,OUTIL!$AK:$AP,C$1,FALSE),IF($A$75="Produits bruts d'origine minerale",VLOOKUP($A100,OUTIL!$AS:$AX,C$1,FALSE),IF($A$75="Produits finis de consommation",VLOOKUP($A100,OUTIL!$BA:$BF,C$1,FALSE),IF($A$75="Produits finis d'equipement agricole",VLOOKUP($A100,OUTIL!$BI:$BN,C$1,FALSE),IF($A$75="Produits finis d'equipement industriel",VLOOKUP($A100,OUTIL!$BQ:$BV,C$1,FALSE),"Ahmadovitch")))))))))/1000,0)</f>
        <v>233</v>
      </c>
      <c r="D100" s="5">
        <f>ROUND(IF($A$75="Alimentation, boissons et tabacs",VLOOKUP($A100,OUTIL!$E:$J,D$1,FALSE),IF($A$75="Demi produits",VLOOKUP($A100,OUTIL!$M:$R,D$1,FALSE),IF($A$75="Energie  et  lubrifiants",VLOOKUP($A100,OUTIL!$U:$Z,D$1,FALSE),IF($A$75="Or industriel",VLOOKUP($A100,OUTIL!$AC:$AH,D$1,FALSE),IF($A$75="Produits bruts d'origine animale et vegetale",VLOOKUP($A100,OUTIL!$AK:$AP,D$1,FALSE),IF($A$75="Produits bruts d'origine minerale",VLOOKUP($A100,OUTIL!$AS:$AX,D$1,FALSE),IF($A$75="Produits finis de consommation",VLOOKUP($A100,OUTIL!$BA:$BF,D$1,FALSE),IF($A$75="Produits finis d'equipement agricole",VLOOKUP($A100,OUTIL!$BI:$BN,D$1,FALSE),IF($A$75="Produits finis d'equipement industriel",VLOOKUP($A100,OUTIL!$BQ:$BV,D$1,FALSE),"Ahmadovitch")))))))))/1000,0)</f>
        <v>45180</v>
      </c>
      <c r="E100" s="5">
        <f>ROUND(IF($A$75="Alimentation, boissons et tabacs",VLOOKUP($A100,OUTIL!$E:$J,E$1,FALSE),IF($A$75="Demi produits",VLOOKUP($A100,OUTIL!$M:$R,E$1,FALSE),IF($A$75="Energie  et  lubrifiants",VLOOKUP($A100,OUTIL!$U:$Z,E$1,FALSE),IF($A$75="Or industriel",VLOOKUP($A100,OUTIL!$AC:$AH,E$1,FALSE),IF($A$75="Produits bruts d'origine animale et vegetale",VLOOKUP($A100,OUTIL!$AK:$AP,E$1,FALSE),IF($A$75="Produits bruts d'origine minerale",VLOOKUP($A100,OUTIL!$AS:$AX,E$1,FALSE),IF($A$75="Produits finis de consommation",VLOOKUP($A100,OUTIL!$BA:$BF,E$1,FALSE),IF($A$75="Produits finis d'equipement agricole",VLOOKUP($A100,OUTIL!$BI:$BN,E$1,FALSE),IF($A$75="Produits finis d'equipement industriel",VLOOKUP($A100,OUTIL!$BQ:$BV,E$1,FALSE),"Ahmadovitch")))))))))/1000,0)</f>
        <v>149</v>
      </c>
      <c r="F100" s="5">
        <f>ROUND(IF($A$75="Alimentation, boissons et tabacs",VLOOKUP($A100,OUTIL!$E:$J,F$1,FALSE),IF($A$75="Demi produits",VLOOKUP($A100,OUTIL!$M:$R,F$1,FALSE),IF($A$75="Energie  et  lubrifiants",VLOOKUP($A100,OUTIL!$U:$Z,F$1,FALSE),IF($A$75="Or industriel",VLOOKUP($A100,OUTIL!$AC:$AH,F$1,FALSE),IF($A$75="Produits bruts d'origine animale et vegetale",VLOOKUP($A100,OUTIL!$AK:$AP,F$1,FALSE),IF($A$75="Produits bruts d'origine minerale",VLOOKUP($A100,OUTIL!$AS:$AX,F$1,FALSE),IF($A$75="Produits finis de consommation",VLOOKUP($A100,OUTIL!$BA:$BF,F$1,FALSE),IF($A$75="Produits finis d'equipement agricole",VLOOKUP($A100,OUTIL!$BI:$BN,F$1,FALSE),IF($A$75="Produits finis d'equipement industriel",VLOOKUP($A100,OUTIL!$BQ:$BV,F$1,FALSE),"Ahmadovitch")))))))))/1000,0)</f>
        <v>38673</v>
      </c>
      <c r="J100" s="4"/>
      <c r="K100" s="4"/>
      <c r="L100" s="4"/>
      <c r="M100" s="4"/>
    </row>
    <row r="101" spans="1:13" ht="16.5" x14ac:dyDescent="0.3">
      <c r="A101">
        <v>26</v>
      </c>
      <c r="B101" s="5" t="str">
        <f>IF($A$75="Alimentation, boissons et tabacs",VLOOKUP(VLOOKUP($A101,OUTIL!$E:$J,B$1,FALSE),REF!$K:$L,2,FALSE),IF($A$75="Demi produits",VLOOKUP(VLOOKUP($A101,OUTIL!$M:$R,B$1,FALSE),REF!$N:$O,2,FALSE),IF($A$75="Energie  et  lubrifiants",VLOOKUP(VLOOKUP($A101,OUTIL!$U:$Z,B$1,FALSE),REF!$Z:$AA,2,FALSE),IF($A$75="Or industriel",VLOOKUP(VLOOKUP($A101,OUTIL!$AC:$AH,B$1,FALSE),REF!$AC:$AD,2,FALSE),IF($A$75="Produits bruts d'origine animale et vegetale",VLOOKUP(VLOOKUP($A101,OUTIL!$AK:$AP,B$1,FALSE),REF!$Q:$R,2,FALSE),IF($A$75="Produits bruts d'origine minerale",VLOOKUP(VLOOKUP($A101,OUTIL!$AS:$AX,B$1,FALSE),REF!$AF:$AG,2,FALSE),IF($A$75="Produits finis de consommation",VLOOKUP(VLOOKUP($A101,OUTIL!$BA:$BF,B$1,FALSE),REF!$T:$U,2,FALSE),IF($A$75="Produits finis d'equipement agricole",VLOOKUP(VLOOKUP($A101,OUTIL!$BI:$BN,B$1,FALSE),REF!$AI:$AJ,2,FALSE),IF($A$75="Produits finis d'equipement industriel",VLOOKUP(VLOOKUP($A101,OUTIL!$BQ:$BV,B$1,FALSE),REF!$W:$X,2,FALSE),"Ahmadovitch")))))))))</f>
        <v>Tissus imprégnés ou enduits de matières diverse</v>
      </c>
      <c r="C101" s="5">
        <f>ROUND(IF($A$75="Alimentation, boissons et tabacs",VLOOKUP($A101,OUTIL!$E:$J,C$1,FALSE),IF($A$75="Demi produits",VLOOKUP($A101,OUTIL!$M:$R,C$1,FALSE),IF($A$75="Energie  et  lubrifiants",VLOOKUP($A101,OUTIL!$U:$Z,C$1,FALSE),IF($A$75="Or industriel",VLOOKUP($A101,OUTIL!$AC:$AH,C$1,FALSE),IF($A$75="Produits bruts d'origine animale et vegetale",VLOOKUP($A101,OUTIL!$AK:$AP,C$1,FALSE),IF($A$75="Produits bruts d'origine minerale",VLOOKUP($A101,OUTIL!$AS:$AX,C$1,FALSE),IF($A$75="Produits finis de consommation",VLOOKUP($A101,OUTIL!$BA:$BF,C$1,FALSE),IF($A$75="Produits finis d'equipement agricole",VLOOKUP($A101,OUTIL!$BI:$BN,C$1,FALSE),IF($A$75="Produits finis d'equipement industriel",VLOOKUP($A101,OUTIL!$BQ:$BV,C$1,FALSE),"Ahmadovitch")))))))))/1000,0)</f>
        <v>742</v>
      </c>
      <c r="D101" s="5">
        <f>ROUND(IF($A$75="Alimentation, boissons et tabacs",VLOOKUP($A101,OUTIL!$E:$J,D$1,FALSE),IF($A$75="Demi produits",VLOOKUP($A101,OUTIL!$M:$R,D$1,FALSE),IF($A$75="Energie  et  lubrifiants",VLOOKUP($A101,OUTIL!$U:$Z,D$1,FALSE),IF($A$75="Or industriel",VLOOKUP($A101,OUTIL!$AC:$AH,D$1,FALSE),IF($A$75="Produits bruts d'origine animale et vegetale",VLOOKUP($A101,OUTIL!$AK:$AP,D$1,FALSE),IF($A$75="Produits bruts d'origine minerale",VLOOKUP($A101,OUTIL!$AS:$AX,D$1,FALSE),IF($A$75="Produits finis de consommation",VLOOKUP($A101,OUTIL!$BA:$BF,D$1,FALSE),IF($A$75="Produits finis d'equipement agricole",VLOOKUP($A101,OUTIL!$BI:$BN,D$1,FALSE),IF($A$75="Produits finis d'equipement industriel",VLOOKUP($A101,OUTIL!$BQ:$BV,D$1,FALSE),"Ahmadovitch")))))))))/1000,0)</f>
        <v>40710</v>
      </c>
      <c r="E101" s="5">
        <f>ROUND(IF($A$75="Alimentation, boissons et tabacs",VLOOKUP($A101,OUTIL!$E:$J,E$1,FALSE),IF($A$75="Demi produits",VLOOKUP($A101,OUTIL!$M:$R,E$1,FALSE),IF($A$75="Energie  et  lubrifiants",VLOOKUP($A101,OUTIL!$U:$Z,E$1,FALSE),IF($A$75="Or industriel",VLOOKUP($A101,OUTIL!$AC:$AH,E$1,FALSE),IF($A$75="Produits bruts d'origine animale et vegetale",VLOOKUP($A101,OUTIL!$AK:$AP,E$1,FALSE),IF($A$75="Produits bruts d'origine minerale",VLOOKUP($A101,OUTIL!$AS:$AX,E$1,FALSE),IF($A$75="Produits finis de consommation",VLOOKUP($A101,OUTIL!$BA:$BF,E$1,FALSE),IF($A$75="Produits finis d'equipement agricole",VLOOKUP($A101,OUTIL!$BI:$BN,E$1,FALSE),IF($A$75="Produits finis d'equipement industriel",VLOOKUP($A101,OUTIL!$BQ:$BV,E$1,FALSE),"Ahmadovitch")))))))))/1000,0)</f>
        <v>544</v>
      </c>
      <c r="F101" s="5">
        <f>ROUND(IF($A$75="Alimentation, boissons et tabacs",VLOOKUP($A101,OUTIL!$E:$J,F$1,FALSE),IF($A$75="Demi produits",VLOOKUP($A101,OUTIL!$M:$R,F$1,FALSE),IF($A$75="Energie  et  lubrifiants",VLOOKUP($A101,OUTIL!$U:$Z,F$1,FALSE),IF($A$75="Or industriel",VLOOKUP($A101,OUTIL!$AC:$AH,F$1,FALSE),IF($A$75="Produits bruts d'origine animale et vegetale",VLOOKUP($A101,OUTIL!$AK:$AP,F$1,FALSE),IF($A$75="Produits bruts d'origine minerale",VLOOKUP($A101,OUTIL!$AS:$AX,F$1,FALSE),IF($A$75="Produits finis de consommation",VLOOKUP($A101,OUTIL!$BA:$BF,F$1,FALSE),IF($A$75="Produits finis d'equipement agricole",VLOOKUP($A101,OUTIL!$BI:$BN,F$1,FALSE),IF($A$75="Produits finis d'equipement industriel",VLOOKUP($A101,OUTIL!$BQ:$BV,F$1,FALSE),"Ahmadovitch")))))))))/1000,0)</f>
        <v>37925</v>
      </c>
      <c r="J101" s="4"/>
      <c r="K101" s="4"/>
      <c r="L101" s="4"/>
      <c r="M101" s="4"/>
    </row>
    <row r="102" spans="1:13" ht="16.5" x14ac:dyDescent="0.3">
      <c r="A102">
        <v>27</v>
      </c>
      <c r="B102" s="5" t="str">
        <f>IF($A$75="Alimentation, boissons et tabacs",VLOOKUP(VLOOKUP($A102,OUTIL!$E:$J,B$1,FALSE),REF!$K:$L,2,FALSE),IF($A$75="Demi produits",VLOOKUP(VLOOKUP($A102,OUTIL!$M:$R,B$1,FALSE),REF!$N:$O,2,FALSE),IF($A$75="Energie  et  lubrifiants",VLOOKUP(VLOOKUP($A102,OUTIL!$U:$Z,B$1,FALSE),REF!$Z:$AA,2,FALSE),IF($A$75="Or industriel",VLOOKUP(VLOOKUP($A102,OUTIL!$AC:$AH,B$1,FALSE),REF!$AC:$AD,2,FALSE),IF($A$75="Produits bruts d'origine animale et vegetale",VLOOKUP(VLOOKUP($A102,OUTIL!$AK:$AP,B$1,FALSE),REF!$Q:$R,2,FALSE),IF($A$75="Produits bruts d'origine minerale",VLOOKUP(VLOOKUP($A102,OUTIL!$AS:$AX,B$1,FALSE),REF!$AF:$AG,2,FALSE),IF($A$75="Produits finis de consommation",VLOOKUP(VLOOKUP($A102,OUTIL!$BA:$BF,B$1,FALSE),REF!$T:$U,2,FALSE),IF($A$75="Produits finis d'equipement agricole",VLOOKUP(VLOOKUP($A102,OUTIL!$BI:$BN,B$1,FALSE),REF!$AI:$AJ,2,FALSE),IF($A$75="Produits finis d'equipement industriel",VLOOKUP(VLOOKUP($A102,OUTIL!$BQ:$BV,B$1,FALSE),REF!$W:$X,2,FALSE),"Ahmadovitch")))))))))</f>
        <v>Accessoires de tuyauterie et construction métallique</v>
      </c>
      <c r="C102" s="5">
        <f>ROUND(IF($A$75="Alimentation, boissons et tabacs",VLOOKUP($A102,OUTIL!$E:$J,C$1,FALSE),IF($A$75="Demi produits",VLOOKUP($A102,OUTIL!$M:$R,C$1,FALSE),IF($A$75="Energie  et  lubrifiants",VLOOKUP($A102,OUTIL!$U:$Z,C$1,FALSE),IF($A$75="Or industriel",VLOOKUP($A102,OUTIL!$AC:$AH,C$1,FALSE),IF($A$75="Produits bruts d'origine animale et vegetale",VLOOKUP($A102,OUTIL!$AK:$AP,C$1,FALSE),IF($A$75="Produits bruts d'origine minerale",VLOOKUP($A102,OUTIL!$AS:$AX,C$1,FALSE),IF($A$75="Produits finis de consommation",VLOOKUP($A102,OUTIL!$BA:$BF,C$1,FALSE),IF($A$75="Produits finis d'equipement agricole",VLOOKUP($A102,OUTIL!$BI:$BN,C$1,FALSE),IF($A$75="Produits finis d'equipement industriel",VLOOKUP($A102,OUTIL!$BQ:$BV,C$1,FALSE),"Ahmadovitch")))))))))/1000,0)</f>
        <v>1284</v>
      </c>
      <c r="D102" s="5">
        <f>ROUND(IF($A$75="Alimentation, boissons et tabacs",VLOOKUP($A102,OUTIL!$E:$J,D$1,FALSE),IF($A$75="Demi produits",VLOOKUP($A102,OUTIL!$M:$R,D$1,FALSE),IF($A$75="Energie  et  lubrifiants",VLOOKUP($A102,OUTIL!$U:$Z,D$1,FALSE),IF($A$75="Or industriel",VLOOKUP($A102,OUTIL!$AC:$AH,D$1,FALSE),IF($A$75="Produits bruts d'origine animale et vegetale",VLOOKUP($A102,OUTIL!$AK:$AP,D$1,FALSE),IF($A$75="Produits bruts d'origine minerale",VLOOKUP($A102,OUTIL!$AS:$AX,D$1,FALSE),IF($A$75="Produits finis de consommation",VLOOKUP($A102,OUTIL!$BA:$BF,D$1,FALSE),IF($A$75="Produits finis d'equipement agricole",VLOOKUP($A102,OUTIL!$BI:$BN,D$1,FALSE),IF($A$75="Produits finis d'equipement industriel",VLOOKUP($A102,OUTIL!$BQ:$BV,D$1,FALSE),"Ahmadovitch")))))))))/1000,0)</f>
        <v>37829</v>
      </c>
      <c r="E102" s="5">
        <f>ROUND(IF($A$75="Alimentation, boissons et tabacs",VLOOKUP($A102,OUTIL!$E:$J,E$1,FALSE),IF($A$75="Demi produits",VLOOKUP($A102,OUTIL!$M:$R,E$1,FALSE),IF($A$75="Energie  et  lubrifiants",VLOOKUP($A102,OUTIL!$U:$Z,E$1,FALSE),IF($A$75="Or industriel",VLOOKUP($A102,OUTIL!$AC:$AH,E$1,FALSE),IF($A$75="Produits bruts d'origine animale et vegetale",VLOOKUP($A102,OUTIL!$AK:$AP,E$1,FALSE),IF($A$75="Produits bruts d'origine minerale",VLOOKUP($A102,OUTIL!$AS:$AX,E$1,FALSE),IF($A$75="Produits finis de consommation",VLOOKUP($A102,OUTIL!$BA:$BF,E$1,FALSE),IF($A$75="Produits finis d'equipement agricole",VLOOKUP($A102,OUTIL!$BI:$BN,E$1,FALSE),IF($A$75="Produits finis d'equipement industriel",VLOOKUP($A102,OUTIL!$BQ:$BV,E$1,FALSE),"Ahmadovitch")))))))))/1000,0)</f>
        <v>3385</v>
      </c>
      <c r="F102" s="5">
        <f>ROUND(IF($A$75="Alimentation, boissons et tabacs",VLOOKUP($A102,OUTIL!$E:$J,F$1,FALSE),IF($A$75="Demi produits",VLOOKUP($A102,OUTIL!$M:$R,F$1,FALSE),IF($A$75="Energie  et  lubrifiants",VLOOKUP($A102,OUTIL!$U:$Z,F$1,FALSE),IF($A$75="Or industriel",VLOOKUP($A102,OUTIL!$AC:$AH,F$1,FALSE),IF($A$75="Produits bruts d'origine animale et vegetale",VLOOKUP($A102,OUTIL!$AK:$AP,F$1,FALSE),IF($A$75="Produits bruts d'origine minerale",VLOOKUP($A102,OUTIL!$AS:$AX,F$1,FALSE),IF($A$75="Produits finis de consommation",VLOOKUP($A102,OUTIL!$BA:$BF,F$1,FALSE),IF($A$75="Produits finis d'equipement agricole",VLOOKUP($A102,OUTIL!$BI:$BN,F$1,FALSE),IF($A$75="Produits finis d'equipement industriel",VLOOKUP($A102,OUTIL!$BQ:$BV,F$1,FALSE),"Ahmadovitch")))))))))/1000,0)</f>
        <v>113946</v>
      </c>
      <c r="J102" s="4"/>
      <c r="K102" s="4"/>
      <c r="L102" s="4"/>
      <c r="M102" s="4"/>
    </row>
    <row r="103" spans="1:13" ht="16.5" x14ac:dyDescent="0.3">
      <c r="A103">
        <v>28</v>
      </c>
      <c r="B103" s="5" t="str">
        <f>IF($A$75="Alimentation, boissons et tabacs",VLOOKUP(VLOOKUP($A103,OUTIL!$E:$J,B$1,FALSE),REF!$K:$L,2,FALSE),IF($A$75="Demi produits",VLOOKUP(VLOOKUP($A103,OUTIL!$M:$R,B$1,FALSE),REF!$N:$O,2,FALSE),IF($A$75="Energie  et  lubrifiants",VLOOKUP(VLOOKUP($A103,OUTIL!$U:$Z,B$1,FALSE),REF!$Z:$AA,2,FALSE),IF($A$75="Or industriel",VLOOKUP(VLOOKUP($A103,OUTIL!$AC:$AH,B$1,FALSE),REF!$AC:$AD,2,FALSE),IF($A$75="Produits bruts d'origine animale et vegetale",VLOOKUP(VLOOKUP($A103,OUTIL!$AK:$AP,B$1,FALSE),REF!$Q:$R,2,FALSE),IF($A$75="Produits bruts d'origine minerale",VLOOKUP(VLOOKUP($A103,OUTIL!$AS:$AX,B$1,FALSE),REF!$AF:$AG,2,FALSE),IF($A$75="Produits finis de consommation",VLOOKUP(VLOOKUP($A103,OUTIL!$BA:$BF,B$1,FALSE),REF!$T:$U,2,FALSE),IF($A$75="Produits finis d'equipement agricole",VLOOKUP(VLOOKUP($A103,OUTIL!$BI:$BN,B$1,FALSE),REF!$AI:$AJ,2,FALSE),IF($A$75="Produits finis d'equipement industriel",VLOOKUP(VLOOKUP($A103,OUTIL!$BQ:$BV,B$1,FALSE),REF!$W:$X,2,FALSE),"Ahmadovitch")))))))))</f>
        <v>Cuirs et peaux ayant subi une opération de tannage</v>
      </c>
      <c r="C103" s="5">
        <f>ROUND(IF($A$75="Alimentation, boissons et tabacs",VLOOKUP($A103,OUTIL!$E:$J,C$1,FALSE),IF($A$75="Demi produits",VLOOKUP($A103,OUTIL!$M:$R,C$1,FALSE),IF($A$75="Energie  et  lubrifiants",VLOOKUP($A103,OUTIL!$U:$Z,C$1,FALSE),IF($A$75="Or industriel",VLOOKUP($A103,OUTIL!$AC:$AH,C$1,FALSE),IF($A$75="Produits bruts d'origine animale et vegetale",VLOOKUP($A103,OUTIL!$AK:$AP,C$1,FALSE),IF($A$75="Produits bruts d'origine minerale",VLOOKUP($A103,OUTIL!$AS:$AX,C$1,FALSE),IF($A$75="Produits finis de consommation",VLOOKUP($A103,OUTIL!$BA:$BF,C$1,FALSE),IF($A$75="Produits finis d'equipement agricole",VLOOKUP($A103,OUTIL!$BI:$BN,C$1,FALSE),IF($A$75="Produits finis d'equipement industriel",VLOOKUP($A103,OUTIL!$BQ:$BV,C$1,FALSE),"Ahmadovitch")))))))))/1000,0)</f>
        <v>225</v>
      </c>
      <c r="D103" s="5">
        <f>ROUND(IF($A$75="Alimentation, boissons et tabacs",VLOOKUP($A103,OUTIL!$E:$J,D$1,FALSE),IF($A$75="Demi produits",VLOOKUP($A103,OUTIL!$M:$R,D$1,FALSE),IF($A$75="Energie  et  lubrifiants",VLOOKUP($A103,OUTIL!$U:$Z,D$1,FALSE),IF($A$75="Or industriel",VLOOKUP($A103,OUTIL!$AC:$AH,D$1,FALSE),IF($A$75="Produits bruts d'origine animale et vegetale",VLOOKUP($A103,OUTIL!$AK:$AP,D$1,FALSE),IF($A$75="Produits bruts d'origine minerale",VLOOKUP($A103,OUTIL!$AS:$AX,D$1,FALSE),IF($A$75="Produits finis de consommation",VLOOKUP($A103,OUTIL!$BA:$BF,D$1,FALSE),IF($A$75="Produits finis d'equipement agricole",VLOOKUP($A103,OUTIL!$BI:$BN,D$1,FALSE),IF($A$75="Produits finis d'equipement industriel",VLOOKUP($A103,OUTIL!$BQ:$BV,D$1,FALSE),"Ahmadovitch")))))))))/1000,0)</f>
        <v>34402</v>
      </c>
      <c r="E103" s="5">
        <f>ROUND(IF($A$75="Alimentation, boissons et tabacs",VLOOKUP($A103,OUTIL!$E:$J,E$1,FALSE),IF($A$75="Demi produits",VLOOKUP($A103,OUTIL!$M:$R,E$1,FALSE),IF($A$75="Energie  et  lubrifiants",VLOOKUP($A103,OUTIL!$U:$Z,E$1,FALSE),IF($A$75="Or industriel",VLOOKUP($A103,OUTIL!$AC:$AH,E$1,FALSE),IF($A$75="Produits bruts d'origine animale et vegetale",VLOOKUP($A103,OUTIL!$AK:$AP,E$1,FALSE),IF($A$75="Produits bruts d'origine minerale",VLOOKUP($A103,OUTIL!$AS:$AX,E$1,FALSE),IF($A$75="Produits finis de consommation",VLOOKUP($A103,OUTIL!$BA:$BF,E$1,FALSE),IF($A$75="Produits finis d'equipement agricole",VLOOKUP($A103,OUTIL!$BI:$BN,E$1,FALSE),IF($A$75="Produits finis d'equipement industriel",VLOOKUP($A103,OUTIL!$BQ:$BV,E$1,FALSE),"Ahmadovitch")))))))))/1000,0)</f>
        <v>456</v>
      </c>
      <c r="F103" s="5">
        <f>ROUND(IF($A$75="Alimentation, boissons et tabacs",VLOOKUP($A103,OUTIL!$E:$J,F$1,FALSE),IF($A$75="Demi produits",VLOOKUP($A103,OUTIL!$M:$R,F$1,FALSE),IF($A$75="Energie  et  lubrifiants",VLOOKUP($A103,OUTIL!$U:$Z,F$1,FALSE),IF($A$75="Or industriel",VLOOKUP($A103,OUTIL!$AC:$AH,F$1,FALSE),IF($A$75="Produits bruts d'origine animale et vegetale",VLOOKUP($A103,OUTIL!$AK:$AP,F$1,FALSE),IF($A$75="Produits bruts d'origine minerale",VLOOKUP($A103,OUTIL!$AS:$AX,F$1,FALSE),IF($A$75="Produits finis de consommation",VLOOKUP($A103,OUTIL!$BA:$BF,F$1,FALSE),IF($A$75="Produits finis d'equipement agricole",VLOOKUP($A103,OUTIL!$BI:$BN,F$1,FALSE),IF($A$75="Produits finis d'equipement industriel",VLOOKUP($A103,OUTIL!$BQ:$BV,F$1,FALSE),"Ahmadovitch")))))))))/1000,0)</f>
        <v>54574</v>
      </c>
      <c r="G103" s="4"/>
      <c r="H103" s="4"/>
      <c r="I103" s="4"/>
      <c r="J103" s="4"/>
      <c r="K103" s="4"/>
      <c r="L103" s="4"/>
      <c r="M103" s="4"/>
    </row>
    <row r="104" spans="1:13" ht="16.5" x14ac:dyDescent="0.3">
      <c r="A104">
        <v>29</v>
      </c>
      <c r="B104" s="5" t="str">
        <f>IF($A$75="Alimentation, boissons et tabacs",VLOOKUP(VLOOKUP($A104,OUTIL!$E:$J,B$1,FALSE),REF!$K:$L,2,FALSE),IF($A$75="Demi produits",VLOOKUP(VLOOKUP($A104,OUTIL!$M:$R,B$1,FALSE),REF!$N:$O,2,FALSE),IF($A$75="Energie  et  lubrifiants",VLOOKUP(VLOOKUP($A104,OUTIL!$U:$Z,B$1,FALSE),REF!$Z:$AA,2,FALSE),IF($A$75="Or industriel",VLOOKUP(VLOOKUP($A104,OUTIL!$AC:$AH,B$1,FALSE),REF!$AC:$AD,2,FALSE),IF($A$75="Produits bruts d'origine animale et vegetale",VLOOKUP(VLOOKUP($A104,OUTIL!$AK:$AP,B$1,FALSE),REF!$Q:$R,2,FALSE),IF($A$75="Produits bruts d'origine minerale",VLOOKUP(VLOOKUP($A104,OUTIL!$AS:$AX,B$1,FALSE),REF!$AF:$AG,2,FALSE),IF($A$75="Produits finis de consommation",VLOOKUP(VLOOKUP($A104,OUTIL!$BA:$BF,B$1,FALSE),REF!$T:$U,2,FALSE),IF($A$75="Produits finis d'equipement agricole",VLOOKUP(VLOOKUP($A104,OUTIL!$BI:$BN,B$1,FALSE),REF!$AI:$AJ,2,FALSE),IF($A$75="Produits finis d'equipement industriel",VLOOKUP(VLOOKUP($A104,OUTIL!$BQ:$BV,B$1,FALSE),REF!$W:$X,2,FALSE),"Ahmadovitch")))))))))</f>
        <v>Produits laminés plats, en fer ou en aciers non alliés</v>
      </c>
      <c r="C104" s="5">
        <f>ROUND(IF($A$75="Alimentation, boissons et tabacs",VLOOKUP($A104,OUTIL!$E:$J,C$1,FALSE),IF($A$75="Demi produits",VLOOKUP($A104,OUTIL!$M:$R,C$1,FALSE),IF($A$75="Energie  et  lubrifiants",VLOOKUP($A104,OUTIL!$U:$Z,C$1,FALSE),IF($A$75="Or industriel",VLOOKUP($A104,OUTIL!$AC:$AH,C$1,FALSE),IF($A$75="Produits bruts d'origine animale et vegetale",VLOOKUP($A104,OUTIL!$AK:$AP,C$1,FALSE),IF($A$75="Produits bruts d'origine minerale",VLOOKUP($A104,OUTIL!$AS:$AX,C$1,FALSE),IF($A$75="Produits finis de consommation",VLOOKUP($A104,OUTIL!$BA:$BF,C$1,FALSE),IF($A$75="Produits finis d'equipement agricole",VLOOKUP($A104,OUTIL!$BI:$BN,C$1,FALSE),IF($A$75="Produits finis d'equipement industriel",VLOOKUP($A104,OUTIL!$BQ:$BV,C$1,FALSE),"Ahmadovitch")))))))))/1000,0)</f>
        <v>4710</v>
      </c>
      <c r="D104" s="5">
        <f>ROUND(IF($A$75="Alimentation, boissons et tabacs",VLOOKUP($A104,OUTIL!$E:$J,D$1,FALSE),IF($A$75="Demi produits",VLOOKUP($A104,OUTIL!$M:$R,D$1,FALSE),IF($A$75="Energie  et  lubrifiants",VLOOKUP($A104,OUTIL!$U:$Z,D$1,FALSE),IF($A$75="Or industriel",VLOOKUP($A104,OUTIL!$AC:$AH,D$1,FALSE),IF($A$75="Produits bruts d'origine animale et vegetale",VLOOKUP($A104,OUTIL!$AK:$AP,D$1,FALSE),IF($A$75="Produits bruts d'origine minerale",VLOOKUP($A104,OUTIL!$AS:$AX,D$1,FALSE),IF($A$75="Produits finis de consommation",VLOOKUP($A104,OUTIL!$BA:$BF,D$1,FALSE),IF($A$75="Produits finis d'equipement agricole",VLOOKUP($A104,OUTIL!$BI:$BN,D$1,FALSE),IF($A$75="Produits finis d'equipement industriel",VLOOKUP($A104,OUTIL!$BQ:$BV,D$1,FALSE),"Ahmadovitch")))))))))/1000,0)</f>
        <v>32590</v>
      </c>
      <c r="E104" s="5">
        <f>ROUND(IF($A$75="Alimentation, boissons et tabacs",VLOOKUP($A104,OUTIL!$E:$J,E$1,FALSE),IF($A$75="Demi produits",VLOOKUP($A104,OUTIL!$M:$R,E$1,FALSE),IF($A$75="Energie  et  lubrifiants",VLOOKUP($A104,OUTIL!$U:$Z,E$1,FALSE),IF($A$75="Or industriel",VLOOKUP($A104,OUTIL!$AC:$AH,E$1,FALSE),IF($A$75="Produits bruts d'origine animale et vegetale",VLOOKUP($A104,OUTIL!$AK:$AP,E$1,FALSE),IF($A$75="Produits bruts d'origine minerale",VLOOKUP($A104,OUTIL!$AS:$AX,E$1,FALSE),IF($A$75="Produits finis de consommation",VLOOKUP($A104,OUTIL!$BA:$BF,E$1,FALSE),IF($A$75="Produits finis d'equipement agricole",VLOOKUP($A104,OUTIL!$BI:$BN,E$1,FALSE),IF($A$75="Produits finis d'equipement industriel",VLOOKUP($A104,OUTIL!$BQ:$BV,E$1,FALSE),"Ahmadovitch")))))))))/1000,0)</f>
        <v>9151</v>
      </c>
      <c r="F104" s="5">
        <f>ROUND(IF($A$75="Alimentation, boissons et tabacs",VLOOKUP($A104,OUTIL!$E:$J,F$1,FALSE),IF($A$75="Demi produits",VLOOKUP($A104,OUTIL!$M:$R,F$1,FALSE),IF($A$75="Energie  et  lubrifiants",VLOOKUP($A104,OUTIL!$U:$Z,F$1,FALSE),IF($A$75="Or industriel",VLOOKUP($A104,OUTIL!$AC:$AH,F$1,FALSE),IF($A$75="Produits bruts d'origine animale et vegetale",VLOOKUP($A104,OUTIL!$AK:$AP,F$1,FALSE),IF($A$75="Produits bruts d'origine minerale",VLOOKUP($A104,OUTIL!$AS:$AX,F$1,FALSE),IF($A$75="Produits finis de consommation",VLOOKUP($A104,OUTIL!$BA:$BF,F$1,FALSE),IF($A$75="Produits finis d'equipement agricole",VLOOKUP($A104,OUTIL!$BI:$BN,F$1,FALSE),IF($A$75="Produits finis d'equipement industriel",VLOOKUP($A104,OUTIL!$BQ:$BV,F$1,FALSE),"Ahmadovitch")))))))))/1000,0)</f>
        <v>55454</v>
      </c>
      <c r="J104" s="4"/>
      <c r="K104" s="4"/>
      <c r="L104" s="4"/>
      <c r="M104" s="4"/>
    </row>
    <row r="105" spans="1:13" ht="16.5" x14ac:dyDescent="0.3">
      <c r="B105" s="5" t="s">
        <v>85</v>
      </c>
      <c r="C105" s="6">
        <f>C75-SUM(C76:C104)</f>
        <v>6462</v>
      </c>
      <c r="D105" s="6">
        <f>D75-SUM(D76:D104)</f>
        <v>257788</v>
      </c>
      <c r="E105" s="6">
        <f>E75-SUM(E76:E104)</f>
        <v>13867</v>
      </c>
      <c r="F105" s="6">
        <f>F75-SUM(F76:F104)</f>
        <v>376486</v>
      </c>
      <c r="J105" s="4"/>
      <c r="K105" s="4"/>
      <c r="L105" s="4"/>
      <c r="M105" s="4"/>
    </row>
    <row r="106" spans="1:13" x14ac:dyDescent="0.25">
      <c r="A106" t="s">
        <v>222</v>
      </c>
      <c r="B106" s="2" t="str">
        <f>IF($A$106="Alimentation, boissons et tabacs",VLOOKUP(VLOOKUP($A106,OUTIL!$E:$J,B$1,FALSE),REF!$K:$L,2,FALSE),IF($A$106="Demi produits",VLOOKUP(VLOOKUP($A106,OUTIL!$M:$R,B$1,FALSE),REF!$N:$O,2,FALSE),IF($A$106="Energie  et  lubrifiants",VLOOKUP(VLOOKUP($A106,OUTIL!$U:$Z,B$1,FALSE),REF!$Z:$AA,2,FALSE),IF($A$106="Or industriel",VLOOKUP(VLOOKUP($A106,OUTIL!$AC:$AH,B$1,FALSE),REF!$AC:$AD,2,FALSE),IF($A$106="Produits bruts d'origine animale et vegetale",VLOOKUP(VLOOKUP($A106,OUTIL!$AK:$AP,B$1,FALSE),REF!$Q:$R,2,FALSE),IF($A$106="Produits bruts d'origine minerale",VLOOKUP(VLOOKUP($A106,OUTIL!$AS:$AX,B$1,FALSE),REF!$AF:$AG,2,FALSE),IF($A$106="Produits finis de consommation",VLOOKUP(VLOOKUP($A106,OUTIL!$BA:$BF,B$1,FALSE),REF!$T:$U,2,FALSE),IF($A$106="Produits finis d'equipement agricole",VLOOKUP(VLOOKUP($A106,OUTIL!$BI:$BN,B$1,FALSE),REF!$AI:$AJ,2,FALSE),IF($A$106="Produits finis d'equipement industriel",VLOOKUP(VLOOKUP($A106,OUTIL!$BQ:$BV,B$1,FALSE),REF!$W:$X,2,FALSE),"Ahmadovitch")))))))))</f>
        <v>PRODUITS FINIS D'EQUIPEMENT AGRICOLE</v>
      </c>
      <c r="C106" s="2">
        <f>ROUND(IF($A$106="Alimentation, boissons et tabacs",VLOOKUP($A106,OUTIL!$E:$J,C$1,FALSE),IF($A$106="Demi produits",VLOOKUP($A106,OUTIL!$M:$R,C$1,FALSE),IF($A$106="Energie  et  lubrifiants",VLOOKUP($A106,OUTIL!$U:$Z,C$1,FALSE),IF($A$106="Or industriel",VLOOKUP($A106,OUTIL!$AC:$AH,C$1,FALSE),IF($A$106="Produits bruts d'origine animale et vegetale",VLOOKUP($A106,OUTIL!$AK:$AP,C$1,FALSE),IF($A$106="Produits bruts d'origine minerale",VLOOKUP($A106,OUTIL!$AS:$AX,C$1,FALSE),IF($A$106="Produits finis de consommation",VLOOKUP($A106,OUTIL!$BA:$BF,C$1,FALSE),IF($A$106="Produits finis d'equipement agricole",VLOOKUP($A106,OUTIL!$BI:$BN,C$1,FALSE),IF($A$106="Produits finis d'equipement industriel",VLOOKUP($A106,OUTIL!$BQ:$BV,C$1,FALSE),"Ahmadovitch")))))))))/1000,0)</f>
        <v>250</v>
      </c>
      <c r="D106" s="2">
        <f>ROUND(IF($A$106="Alimentation, boissons et tabacs",VLOOKUP($A106,OUTIL!$E:$J,D$1,FALSE),IF($A$106="Demi produits",VLOOKUP($A106,OUTIL!$M:$R,D$1,FALSE),IF($A$106="Energie  et  lubrifiants",VLOOKUP($A106,OUTIL!$U:$Z,D$1,FALSE),IF($A$106="Or industriel",VLOOKUP($A106,OUTIL!$AC:$AH,D$1,FALSE),IF($A$106="Produits bruts d'origine animale et vegetale",VLOOKUP($A106,OUTIL!$AK:$AP,D$1,FALSE),IF($A$106="Produits bruts d'origine minerale",VLOOKUP($A106,OUTIL!$AS:$AX,D$1,FALSE),IF($A$106="Produits finis de consommation",VLOOKUP($A106,OUTIL!$BA:$BF,D$1,FALSE),IF($A$106="Produits finis d'equipement agricole",VLOOKUP($A106,OUTIL!$BI:$BN,D$1,FALSE),IF($A$106="Produits finis d'equipement industriel",VLOOKUP($A106,OUTIL!$BQ:$BV,D$1,FALSE),"Ahmadovitch")))))))))/1000,0)</f>
        <v>40204</v>
      </c>
      <c r="E106" s="2">
        <f>ROUND(IF($A$106="Alimentation, boissons et tabacs",VLOOKUP($A106,OUTIL!$E:$J,E$1,FALSE),IF($A$106="Demi produits",VLOOKUP($A106,OUTIL!$M:$R,E$1,FALSE),IF($A$106="Energie  et  lubrifiants",VLOOKUP($A106,OUTIL!$U:$Z,E$1,FALSE),IF($A$106="Or industriel",VLOOKUP($A106,OUTIL!$AC:$AH,E$1,FALSE),IF($A$106="Produits bruts d'origine animale et vegetale",VLOOKUP($A106,OUTIL!$AK:$AP,E$1,FALSE),IF($A$106="Produits bruts d'origine minerale",VLOOKUP($A106,OUTIL!$AS:$AX,E$1,FALSE),IF($A$106="Produits finis de consommation",VLOOKUP($A106,OUTIL!$BA:$BF,E$1,FALSE),IF($A$106="Produits finis d'equipement agricole",VLOOKUP($A106,OUTIL!$BI:$BN,E$1,FALSE),IF($A$106="Produits finis d'equipement industriel",VLOOKUP($A106,OUTIL!$BQ:$BV,E$1,FALSE),"Ahmadovitch")))))))))/1000,0)</f>
        <v>609</v>
      </c>
      <c r="F106" s="2">
        <f>ROUND(IF($A$106="Alimentation, boissons et tabacs",VLOOKUP($A106,OUTIL!$E:$J,F$1,FALSE),IF($A$106="Demi produits",VLOOKUP($A106,OUTIL!$M:$R,F$1,FALSE),IF($A$106="Energie  et  lubrifiants",VLOOKUP($A106,OUTIL!$U:$Z,F$1,FALSE),IF($A$106="Or industriel",VLOOKUP($A106,OUTIL!$AC:$AH,F$1,FALSE),IF($A$106="Produits bruts d'origine animale et vegetale",VLOOKUP($A106,OUTIL!$AK:$AP,F$1,FALSE),IF($A$106="Produits bruts d'origine minerale",VLOOKUP($A106,OUTIL!$AS:$AX,F$1,FALSE),IF($A$106="Produits finis de consommation",VLOOKUP($A106,OUTIL!$BA:$BF,F$1,FALSE),IF($A$106="Produits finis d'equipement agricole",VLOOKUP($A106,OUTIL!$BI:$BN,F$1,FALSE),IF($A$106="Produits finis d'equipement industriel",VLOOKUP($A106,OUTIL!$BQ:$BV,F$1,FALSE),"Ahmadovitch")))))))))/1000,0)</f>
        <v>60525</v>
      </c>
      <c r="G106" s="4"/>
      <c r="H106" s="4"/>
      <c r="I106" s="4"/>
      <c r="J106" s="4"/>
      <c r="K106" s="4"/>
      <c r="L106" s="4"/>
      <c r="M106" s="4"/>
    </row>
    <row r="107" spans="1:13" ht="16.5" x14ac:dyDescent="0.3">
      <c r="A107">
        <v>1</v>
      </c>
      <c r="B107" s="5" t="str">
        <f>IF($A$106="Alimentation, boissons et tabacs",VLOOKUP(VLOOKUP($A107,OUTIL!$E:$J,B$1,FALSE),REF!$K:$L,2,FALSE),IF($A$106="Demi produits",VLOOKUP(VLOOKUP($A107,OUTIL!$M:$R,B$1,FALSE),REF!$N:$O,2,FALSE),IF($A$106="Energie  et  lubrifiants",VLOOKUP(VLOOKUP($A107,OUTIL!$U:$Z,B$1,FALSE),REF!$Z:$AA,2,FALSE),IF($A$106="Or industriel",VLOOKUP(VLOOKUP($A107,OUTIL!$AC:$AH,B$1,FALSE),REF!$AC:$AD,2,FALSE),IF($A$106="Produits bruts d'origine animale et vegetale",VLOOKUP(VLOOKUP($A107,OUTIL!$AK:$AP,B$1,FALSE),REF!$Q:$R,2,FALSE),IF($A$106="Produits bruts d'origine minerale",VLOOKUP(VLOOKUP($A107,OUTIL!$AS:$AX,B$1,FALSE),REF!$AF:$AG,2,FALSE),IF($A$106="Produits finis de consommation",VLOOKUP(VLOOKUP($A107,OUTIL!$BA:$BF,B$1,FALSE),REF!$T:$U,2,FALSE),IF($A$106="Produits finis d'equipement agricole",VLOOKUP(VLOOKUP($A107,OUTIL!$BI:$BN,B$1,FALSE),REF!$AI:$AJ,2,FALSE),IF($A$106="Produits finis d'equipement industriel",VLOOKUP(VLOOKUP($A107,OUTIL!$BQ:$BV,B$1,FALSE),REF!$W:$X,2,FALSE),"Ahmadovitch")))))))))</f>
        <v>Machines et outils agricoles</v>
      </c>
      <c r="C107" s="5">
        <f>ROUND(IF($A$106="Alimentation, boissons et tabacs",VLOOKUP($A107,OUTIL!$E:$J,C$1,FALSE),IF($A$106="Demi produits",VLOOKUP($A107,OUTIL!$M:$R,C$1,FALSE),IF($A$106="Energie  et  lubrifiants",VLOOKUP($A107,OUTIL!$U:$Z,C$1,FALSE),IF($A$106="Or industriel",VLOOKUP($A107,OUTIL!$AC:$AH,C$1,FALSE),IF($A$106="Produits bruts d'origine animale et vegetale",VLOOKUP($A107,OUTIL!$AK:$AP,C$1,FALSE),IF($A$106="Produits bruts d'origine minerale",VLOOKUP($A107,OUTIL!$AS:$AX,C$1,FALSE),IF($A$106="Produits finis de consommation",VLOOKUP($A107,OUTIL!$BA:$BF,C$1,FALSE),IF($A$106="Produits finis d'equipement agricole",VLOOKUP($A107,OUTIL!$BI:$BN,C$1,FALSE),IF($A$106="Produits finis d'equipement industriel",VLOOKUP($A107,OUTIL!$BQ:$BV,C$1,FALSE),"Ahmadovitch")))))))))/1000,0)</f>
        <v>120</v>
      </c>
      <c r="D107" s="5">
        <f>ROUND(IF($A$106="Alimentation, boissons et tabacs",VLOOKUP($A107,OUTIL!$E:$J,D$1,FALSE),IF($A$106="Demi produits",VLOOKUP($A107,OUTIL!$M:$R,D$1,FALSE),IF($A$106="Energie  et  lubrifiants",VLOOKUP($A107,OUTIL!$U:$Z,D$1,FALSE),IF($A$106="Or industriel",VLOOKUP($A107,OUTIL!$AC:$AH,D$1,FALSE),IF($A$106="Produits bruts d'origine animale et vegetale",VLOOKUP($A107,OUTIL!$AK:$AP,D$1,FALSE),IF($A$106="Produits bruts d'origine minerale",VLOOKUP($A107,OUTIL!$AS:$AX,D$1,FALSE),IF($A$106="Produits finis de consommation",VLOOKUP($A107,OUTIL!$BA:$BF,D$1,FALSE),IF($A$106="Produits finis d'equipement agricole",VLOOKUP($A107,OUTIL!$BI:$BN,D$1,FALSE),IF($A$106="Produits finis d'equipement industriel",VLOOKUP($A107,OUTIL!$BQ:$BV,D$1,FALSE),"Ahmadovitch")))))))))/1000,0)</f>
        <v>4896</v>
      </c>
      <c r="E107" s="5">
        <f>ROUND(IF($A$106="Alimentation, boissons et tabacs",VLOOKUP($A107,OUTIL!$E:$J,E$1,FALSE),IF($A$106="Demi produits",VLOOKUP($A107,OUTIL!$M:$R,E$1,FALSE),IF($A$106="Energie  et  lubrifiants",VLOOKUP($A107,OUTIL!$U:$Z,E$1,FALSE),IF($A$106="Or industriel",VLOOKUP($A107,OUTIL!$AC:$AH,E$1,FALSE),IF($A$106="Produits bruts d'origine animale et vegetale",VLOOKUP($A107,OUTIL!$AK:$AP,E$1,FALSE),IF($A$106="Produits bruts d'origine minerale",VLOOKUP($A107,OUTIL!$AS:$AX,E$1,FALSE),IF($A$106="Produits finis de consommation",VLOOKUP($A107,OUTIL!$BA:$BF,E$1,FALSE),IF($A$106="Produits finis d'equipement agricole",VLOOKUP($A107,OUTIL!$BI:$BN,E$1,FALSE),IF($A$106="Produits finis d'equipement industriel",VLOOKUP($A107,OUTIL!$BQ:$BV,E$1,FALSE),"Ahmadovitch")))))))))/1000,0)</f>
        <v>502</v>
      </c>
      <c r="F107" s="5">
        <f>ROUND(IF($A$106="Alimentation, boissons et tabacs",VLOOKUP($A107,OUTIL!$E:$J,F$1,FALSE),IF($A$106="Demi produits",VLOOKUP($A107,OUTIL!$M:$R,F$1,FALSE),IF($A$106="Energie  et  lubrifiants",VLOOKUP($A107,OUTIL!$U:$Z,F$1,FALSE),IF($A$106="Or industriel",VLOOKUP($A107,OUTIL!$AC:$AH,F$1,FALSE),IF($A$106="Produits bruts d'origine animale et vegetale",VLOOKUP($A107,OUTIL!$AK:$AP,F$1,FALSE),IF($A$106="Produits bruts d'origine minerale",VLOOKUP($A107,OUTIL!$AS:$AX,F$1,FALSE),IF($A$106="Produits finis de consommation",VLOOKUP($A107,OUTIL!$BA:$BF,F$1,FALSE),IF($A$106="Produits finis d'equipement agricole",VLOOKUP($A107,OUTIL!$BI:$BN,F$1,FALSE),IF($A$106="Produits finis d'equipement industriel",VLOOKUP($A107,OUTIL!$BQ:$BV,F$1,FALSE),"Ahmadovitch")))))))))/1000,0)</f>
        <v>21662</v>
      </c>
      <c r="J107" s="4"/>
      <c r="K107" s="4"/>
      <c r="L107" s="4"/>
      <c r="M107" s="4"/>
    </row>
    <row r="108" spans="1:13" ht="16.5" x14ac:dyDescent="0.3">
      <c r="B108" s="5" t="s">
        <v>87</v>
      </c>
      <c r="C108" s="6">
        <f>C106-C107</f>
        <v>130</v>
      </c>
      <c r="D108" s="6">
        <f>D106-D107</f>
        <v>35308</v>
      </c>
      <c r="E108" s="6">
        <f>E106-E107</f>
        <v>107</v>
      </c>
      <c r="F108" s="6">
        <f>F106-F107</f>
        <v>38863</v>
      </c>
      <c r="G108" s="4"/>
      <c r="H108" s="4"/>
      <c r="I108" s="4"/>
      <c r="J108" s="4"/>
      <c r="K108" s="4"/>
      <c r="L108" s="4"/>
      <c r="M108" s="4"/>
    </row>
    <row r="109" spans="1:13" x14ac:dyDescent="0.25">
      <c r="A109" t="s">
        <v>223</v>
      </c>
      <c r="B109" s="2" t="str">
        <f>IF($A$109="Alimentation, boissons et tabacs",VLOOKUP(VLOOKUP($A109,OUTIL!$E:$J,B$1,FALSE),REF!$K:$L,2,FALSE),IF($A$109="Demi produits",VLOOKUP(VLOOKUP($A109,OUTIL!$M:$R,B$1,FALSE),REF!$N:$O,2,FALSE),IF($A$109="Energie  et  lubrifiants",VLOOKUP(VLOOKUP($A109,OUTIL!$U:$Z,B$1,FALSE),REF!$Z:$AA,2,FALSE),IF($A$109="Or industriel",VLOOKUP(VLOOKUP($A109,OUTIL!$AC:$AH,B$1,FALSE),REF!$AC:$AD,2,FALSE),IF($A$109="Produits bruts d'origine animale et vegetale",VLOOKUP(VLOOKUP($A109,OUTIL!$AK:$AP,B$1,FALSE),REF!$Q:$R,2,FALSE),IF($A$109="Produits bruts d'origine minerale",VLOOKUP(VLOOKUP($A109,OUTIL!$AS:$AX,B$1,FALSE),REF!$AF:$AG,2,FALSE),IF($A$109="Produits finis de consommation",VLOOKUP(VLOOKUP($A109,OUTIL!$BA:$BF,B$1,FALSE),REF!$T:$U,2,FALSE),IF($A$109="Produits finis d'equipement agricole",VLOOKUP(VLOOKUP($A109,OUTIL!$BI:$BN,B$1,FALSE),REF!$AI:$AJ,2,FALSE),IF($A$109="Produits finis d'equipement industriel",VLOOKUP(VLOOKUP($A109,OUTIL!$BQ:$BV,B$1,FALSE),REF!$W:$X,2,FALSE),"Ahmadovitch")))))))))</f>
        <v>PRODUITS FINIS D'EQUIPEMENT INDUSTRIEL</v>
      </c>
      <c r="C109" s="2">
        <f>ROUND(IF($A$109="Alimentation, boissons et tabacs",VLOOKUP($A109,OUTIL!$E:$J,C$1,FALSE),IF($A$109="Demi produits",VLOOKUP($A109,OUTIL!$M:$R,C$1,FALSE),IF($A$109="Energie  et  lubrifiants",VLOOKUP($A109,OUTIL!$U:$Z,C$1,FALSE),IF($A$109="Or industriel",VLOOKUP($A109,OUTIL!$AC:$AH,C$1,FALSE),IF($A$109="Produits bruts d'origine animale et vegetale",VLOOKUP($A109,OUTIL!$AK:$AP,C$1,FALSE),IF($A$109="Produits bruts d'origine minerale",VLOOKUP($A109,OUTIL!$AS:$AX,C$1,FALSE),IF($A$109="Produits finis de consommation",VLOOKUP($A109,OUTIL!$BA:$BF,C$1,FALSE),IF($A$109="Produits finis d'equipement agricole",VLOOKUP($A109,OUTIL!$BI:$BN,C$1,FALSE),IF($A$109="Produits finis d'equipement industriel",VLOOKUP($A109,OUTIL!$BQ:$BV,C$1,FALSE),"Ahmadovitch")))))))))/1000,0)</f>
        <v>109693</v>
      </c>
      <c r="D109" s="2">
        <f>ROUND(IF($A$109="Alimentation, boissons et tabacs",VLOOKUP($A109,OUTIL!$E:$J,D$1,FALSE),IF($A$109="Demi produits",VLOOKUP($A109,OUTIL!$M:$R,D$1,FALSE),IF($A$109="Energie  et  lubrifiants",VLOOKUP($A109,OUTIL!$U:$Z,D$1,FALSE),IF($A$109="Or industriel",VLOOKUP($A109,OUTIL!$AC:$AH,D$1,FALSE),IF($A$109="Produits bruts d'origine animale et vegetale",VLOOKUP($A109,OUTIL!$AK:$AP,D$1,FALSE),IF($A$109="Produits bruts d'origine minerale",VLOOKUP($A109,OUTIL!$AS:$AX,D$1,FALSE),IF($A$109="Produits finis de consommation",VLOOKUP($A109,OUTIL!$BA:$BF,D$1,FALSE),IF($A$109="Produits finis d'equipement agricole",VLOOKUP($A109,OUTIL!$BI:$BN,D$1,FALSE),IF($A$109="Produits finis d'equipement industriel",VLOOKUP($A109,OUTIL!$BQ:$BV,D$1,FALSE),"Ahmadovitch")))))))))/1000,0)</f>
        <v>27353681</v>
      </c>
      <c r="E109" s="2">
        <f>ROUND(IF($A$109="Alimentation, boissons et tabacs",VLOOKUP($A109,OUTIL!$E:$J,E$1,FALSE),IF($A$109="Demi produits",VLOOKUP($A109,OUTIL!$M:$R,E$1,FALSE),IF($A$109="Energie  et  lubrifiants",VLOOKUP($A109,OUTIL!$U:$Z,E$1,FALSE),IF($A$109="Or industriel",VLOOKUP($A109,OUTIL!$AC:$AH,E$1,FALSE),IF($A$109="Produits bruts d'origine animale et vegetale",VLOOKUP($A109,OUTIL!$AK:$AP,E$1,FALSE),IF($A$109="Produits bruts d'origine minerale",VLOOKUP($A109,OUTIL!$AS:$AX,E$1,FALSE),IF($A$109="Produits finis de consommation",VLOOKUP($A109,OUTIL!$BA:$BF,E$1,FALSE),IF($A$109="Produits finis d'equipement agricole",VLOOKUP($A109,OUTIL!$BI:$BN,E$1,FALSE),IF($A$109="Produits finis d'equipement industriel",VLOOKUP($A109,OUTIL!$BQ:$BV,E$1,FALSE),"Ahmadovitch")))))))))/1000,0)</f>
        <v>91085</v>
      </c>
      <c r="F109" s="2">
        <f>ROUND(IF($A$109="Alimentation, boissons et tabacs",VLOOKUP($A109,OUTIL!$E:$J,F$1,FALSE),IF($A$109="Demi produits",VLOOKUP($A109,OUTIL!$M:$R,F$1,FALSE),IF($A$109="Energie  et  lubrifiants",VLOOKUP($A109,OUTIL!$U:$Z,F$1,FALSE),IF($A$109="Or industriel",VLOOKUP($A109,OUTIL!$AC:$AH,F$1,FALSE),IF($A$109="Produits bruts d'origine animale et vegetale",VLOOKUP($A109,OUTIL!$AK:$AP,F$1,FALSE),IF($A$109="Produits bruts d'origine minerale",VLOOKUP($A109,OUTIL!$AS:$AX,F$1,FALSE),IF($A$109="Produits finis de consommation",VLOOKUP($A109,OUTIL!$BA:$BF,F$1,FALSE),IF($A$109="Produits finis d'equipement agricole",VLOOKUP($A109,OUTIL!$BI:$BN,F$1,FALSE),IF($A$109="Produits finis d'equipement industriel",VLOOKUP($A109,OUTIL!$BQ:$BV,F$1,FALSE),"Ahmadovitch")))))))))/1000,0)</f>
        <v>24001387</v>
      </c>
      <c r="J109" s="4"/>
      <c r="K109" s="4"/>
      <c r="L109" s="4"/>
      <c r="M109" s="4"/>
    </row>
    <row r="110" spans="1:13" ht="16.5" x14ac:dyDescent="0.3">
      <c r="A110">
        <v>1</v>
      </c>
      <c r="B110" s="5" t="str">
        <f>IF($A$109="Alimentation, boissons et tabacs",VLOOKUP(VLOOKUP($A110,OUTIL!$E:$J,B$1,FALSE),REF!$K:$L,2,FALSE),IF($A$109="Demi produits",VLOOKUP(VLOOKUP($A110,OUTIL!$M:$R,B$1,FALSE),REF!$N:$O,2,FALSE),IF($A$109="Energie  et  lubrifiants",VLOOKUP(VLOOKUP($A110,OUTIL!$U:$Z,B$1,FALSE),REF!$Z:$AA,2,FALSE),IF($A$109="Or industriel",VLOOKUP(VLOOKUP($A110,OUTIL!$AC:$AH,B$1,FALSE),REF!$AC:$AD,2,FALSE),IF($A$109="Produits bruts d'origine animale et vegetale",VLOOKUP(VLOOKUP($A110,OUTIL!$AK:$AP,B$1,FALSE),REF!$Q:$R,2,FALSE),IF($A$109="Produits bruts d'origine minerale",VLOOKUP(VLOOKUP($A110,OUTIL!$AS:$AX,B$1,FALSE),REF!$AF:$AG,2,FALSE),IF($A$109="Produits finis de consommation",VLOOKUP(VLOOKUP($A110,OUTIL!$BA:$BF,B$1,FALSE),REF!$T:$U,2,FALSE),IF($A$109="Produits finis d'equipement agricole",VLOOKUP(VLOOKUP($A110,OUTIL!$BI:$BN,B$1,FALSE),REF!$AI:$AJ,2,FALSE),IF($A$109="Produits finis d'equipement industriel",VLOOKUP(VLOOKUP($A110,OUTIL!$BQ:$BV,B$1,FALSE),REF!$W:$X,2,FALSE),"Ahmadovitch")))))))))</f>
        <v>Fils, câbles et autres conducteurs isolés pour l'électricité</v>
      </c>
      <c r="C110" s="5">
        <f>ROUND(IF($A$109="Alimentation, boissons et tabacs",VLOOKUP($A110,OUTIL!$E:$J,C$1,FALSE),IF($A$109="Demi produits",VLOOKUP($A110,OUTIL!$M:$R,C$1,FALSE),IF($A$109="Energie  et  lubrifiants",VLOOKUP($A110,OUTIL!$U:$Z,C$1,FALSE),IF($A$109="Or industriel",VLOOKUP($A110,OUTIL!$AC:$AH,C$1,FALSE),IF($A$109="Produits bruts d'origine animale et vegetale",VLOOKUP($A110,OUTIL!$AK:$AP,C$1,FALSE),IF($A$109="Produits bruts d'origine minerale",VLOOKUP($A110,OUTIL!$AS:$AX,C$1,FALSE),IF($A$109="Produits finis de consommation",VLOOKUP($A110,OUTIL!$BA:$BF,C$1,FALSE),IF($A$109="Produits finis d'equipement agricole",VLOOKUP($A110,OUTIL!$BI:$BN,C$1,FALSE),IF($A$109="Produits finis d'equipement industriel",VLOOKUP($A110,OUTIL!$BQ:$BV,C$1,FALSE),"Ahmadovitch")))))))))/1000,0)</f>
        <v>69446</v>
      </c>
      <c r="D110" s="5">
        <f>ROUND(IF($A$109="Alimentation, boissons et tabacs",VLOOKUP($A110,OUTIL!$E:$J,D$1,FALSE),IF($A$109="Demi produits",VLOOKUP($A110,OUTIL!$M:$R,D$1,FALSE),IF($A$109="Energie  et  lubrifiants",VLOOKUP($A110,OUTIL!$U:$Z,D$1,FALSE),IF($A$109="Or industriel",VLOOKUP($A110,OUTIL!$AC:$AH,D$1,FALSE),IF($A$109="Produits bruts d'origine animale et vegetale",VLOOKUP($A110,OUTIL!$AK:$AP,D$1,FALSE),IF($A$109="Produits bruts d'origine minerale",VLOOKUP($A110,OUTIL!$AS:$AX,D$1,FALSE),IF($A$109="Produits finis de consommation",VLOOKUP($A110,OUTIL!$BA:$BF,D$1,FALSE),IF($A$109="Produits finis d'equipement agricole",VLOOKUP($A110,OUTIL!$BI:$BN,D$1,FALSE),IF($A$109="Produits finis d'equipement industriel",VLOOKUP($A110,OUTIL!$BQ:$BV,D$1,FALSE),"Ahmadovitch")))))))))/1000,0)</f>
        <v>15788158</v>
      </c>
      <c r="E110" s="5">
        <f>ROUND(IF($A$109="Alimentation, boissons et tabacs",VLOOKUP($A110,OUTIL!$E:$J,E$1,FALSE),IF($A$109="Demi produits",VLOOKUP($A110,OUTIL!$M:$R,E$1,FALSE),IF($A$109="Energie  et  lubrifiants",VLOOKUP($A110,OUTIL!$U:$Z,E$1,FALSE),IF($A$109="Or industriel",VLOOKUP($A110,OUTIL!$AC:$AH,E$1,FALSE),IF($A$109="Produits bruts d'origine animale et vegetale",VLOOKUP($A110,OUTIL!$AK:$AP,E$1,FALSE),IF($A$109="Produits bruts d'origine minerale",VLOOKUP($A110,OUTIL!$AS:$AX,E$1,FALSE),IF($A$109="Produits finis de consommation",VLOOKUP($A110,OUTIL!$BA:$BF,E$1,FALSE),IF($A$109="Produits finis d'equipement agricole",VLOOKUP($A110,OUTIL!$BI:$BN,E$1,FALSE),IF($A$109="Produits finis d'equipement industriel",VLOOKUP($A110,OUTIL!$BQ:$BV,E$1,FALSE),"Ahmadovitch")))))))))/1000,0)</f>
        <v>64061</v>
      </c>
      <c r="F110" s="5">
        <f>ROUND(IF($A$109="Alimentation, boissons et tabacs",VLOOKUP($A110,OUTIL!$E:$J,F$1,FALSE),IF($A$109="Demi produits",VLOOKUP($A110,OUTIL!$M:$R,F$1,FALSE),IF($A$109="Energie  et  lubrifiants",VLOOKUP($A110,OUTIL!$U:$Z,F$1,FALSE),IF($A$109="Or industriel",VLOOKUP($A110,OUTIL!$AC:$AH,F$1,FALSE),IF($A$109="Produits bruts d'origine animale et vegetale",VLOOKUP($A110,OUTIL!$AK:$AP,F$1,FALSE),IF($A$109="Produits bruts d'origine minerale",VLOOKUP($A110,OUTIL!$AS:$AX,F$1,FALSE),IF($A$109="Produits finis de consommation",VLOOKUP($A110,OUTIL!$BA:$BF,F$1,FALSE),IF($A$109="Produits finis d'equipement agricole",VLOOKUP($A110,OUTIL!$BI:$BN,F$1,FALSE),IF($A$109="Produits finis d'equipement industriel",VLOOKUP($A110,OUTIL!$BQ:$BV,F$1,FALSE),"Ahmadovitch")))))))))/1000,0)</f>
        <v>13405583</v>
      </c>
      <c r="J110" s="4"/>
      <c r="K110" s="4"/>
      <c r="L110" s="4"/>
      <c r="M110" s="4"/>
    </row>
    <row r="111" spans="1:13" ht="16.5" x14ac:dyDescent="0.3">
      <c r="A111">
        <v>2</v>
      </c>
      <c r="B111" s="5" t="str">
        <f>IF($A$109="Alimentation, boissons et tabacs",VLOOKUP(VLOOKUP($A111,OUTIL!$E:$J,B$1,FALSE),REF!$K:$L,2,FALSE),IF($A$109="Demi produits",VLOOKUP(VLOOKUP($A111,OUTIL!$M:$R,B$1,FALSE),REF!$N:$O,2,FALSE),IF($A$109="Energie  et  lubrifiants",VLOOKUP(VLOOKUP($A111,OUTIL!$U:$Z,B$1,FALSE),REF!$Z:$AA,2,FALSE),IF($A$109="Or industriel",VLOOKUP(VLOOKUP($A111,OUTIL!$AC:$AH,B$1,FALSE),REF!$AC:$AD,2,FALSE),IF($A$109="Produits bruts d'origine animale et vegetale",VLOOKUP(VLOOKUP($A111,OUTIL!$AK:$AP,B$1,FALSE),REF!$Q:$R,2,FALSE),IF($A$109="Produits bruts d'origine minerale",VLOOKUP(VLOOKUP($A111,OUTIL!$AS:$AX,B$1,FALSE),REF!$AF:$AG,2,FALSE),IF($A$109="Produits finis de consommation",VLOOKUP(VLOOKUP($A111,OUTIL!$BA:$BF,B$1,FALSE),REF!$T:$U,2,FALSE),IF($A$109="Produits finis d'equipement agricole",VLOOKUP(VLOOKUP($A111,OUTIL!$BI:$BN,B$1,FALSE),REF!$AI:$AJ,2,FALSE),IF($A$109="Produits finis d'equipement industriel",VLOOKUP(VLOOKUP($A111,OUTIL!$BQ:$BV,B$1,FALSE),REF!$W:$X,2,FALSE),"Ahmadovitch")))))))))</f>
        <v>Parties d'avions et d'autres véhicules aériens ou spatiaux</v>
      </c>
      <c r="C111" s="5">
        <f>ROUND(IF($A$109="Alimentation, boissons et tabacs",VLOOKUP($A111,OUTIL!$E:$J,C$1,FALSE),IF($A$109="Demi produits",VLOOKUP($A111,OUTIL!$M:$R,C$1,FALSE),IF($A$109="Energie  et  lubrifiants",VLOOKUP($A111,OUTIL!$U:$Z,C$1,FALSE),IF($A$109="Or industriel",VLOOKUP($A111,OUTIL!$AC:$AH,C$1,FALSE),IF($A$109="Produits bruts d'origine animale et vegetale",VLOOKUP($A111,OUTIL!$AK:$AP,C$1,FALSE),IF($A$109="Produits bruts d'origine minerale",VLOOKUP($A111,OUTIL!$AS:$AX,C$1,FALSE),IF($A$109="Produits finis de consommation",VLOOKUP($A111,OUTIL!$BA:$BF,C$1,FALSE),IF($A$109="Produits finis d'equipement agricole",VLOOKUP($A111,OUTIL!$BI:$BN,C$1,FALSE),IF($A$109="Produits finis d'equipement industriel",VLOOKUP($A111,OUTIL!$BQ:$BV,C$1,FALSE),"Ahmadovitch")))))))))/1000,0)</f>
        <v>1029</v>
      </c>
      <c r="D111" s="5">
        <f>ROUND(IF($A$109="Alimentation, boissons et tabacs",VLOOKUP($A111,OUTIL!$E:$J,D$1,FALSE),IF($A$109="Demi produits",VLOOKUP($A111,OUTIL!$M:$R,D$1,FALSE),IF($A$109="Energie  et  lubrifiants",VLOOKUP($A111,OUTIL!$U:$Z,D$1,FALSE),IF($A$109="Or industriel",VLOOKUP($A111,OUTIL!$AC:$AH,D$1,FALSE),IF($A$109="Produits bruts d'origine animale et vegetale",VLOOKUP($A111,OUTIL!$AK:$AP,D$1,FALSE),IF($A$109="Produits bruts d'origine minerale",VLOOKUP($A111,OUTIL!$AS:$AX,D$1,FALSE),IF($A$109="Produits finis de consommation",VLOOKUP($A111,OUTIL!$BA:$BF,D$1,FALSE),IF($A$109="Produits finis d'equipement agricole",VLOOKUP($A111,OUTIL!$BI:$BN,D$1,FALSE),IF($A$109="Produits finis d'equipement industriel",VLOOKUP($A111,OUTIL!$BQ:$BV,D$1,FALSE),"Ahmadovitch")))))))))/1000,0)</f>
        <v>5042437</v>
      </c>
      <c r="E111" s="5">
        <f>ROUND(IF($A$109="Alimentation, boissons et tabacs",VLOOKUP($A111,OUTIL!$E:$J,E$1,FALSE),IF($A$109="Demi produits",VLOOKUP($A111,OUTIL!$M:$R,E$1,FALSE),IF($A$109="Energie  et  lubrifiants",VLOOKUP($A111,OUTIL!$U:$Z,E$1,FALSE),IF($A$109="Or industriel",VLOOKUP($A111,OUTIL!$AC:$AH,E$1,FALSE),IF($A$109="Produits bruts d'origine animale et vegetale",VLOOKUP($A111,OUTIL!$AK:$AP,E$1,FALSE),IF($A$109="Produits bruts d'origine minerale",VLOOKUP($A111,OUTIL!$AS:$AX,E$1,FALSE),IF($A$109="Produits finis de consommation",VLOOKUP($A111,OUTIL!$BA:$BF,E$1,FALSE),IF($A$109="Produits finis d'equipement agricole",VLOOKUP($A111,OUTIL!$BI:$BN,E$1,FALSE),IF($A$109="Produits finis d'equipement industriel",VLOOKUP($A111,OUTIL!$BQ:$BV,E$1,FALSE),"Ahmadovitch")))))))))/1000,0)</f>
        <v>901</v>
      </c>
      <c r="F111" s="5">
        <f>ROUND(IF($A$109="Alimentation, boissons et tabacs",VLOOKUP($A111,OUTIL!$E:$J,F$1,FALSE),IF($A$109="Demi produits",VLOOKUP($A111,OUTIL!$M:$R,F$1,FALSE),IF($A$109="Energie  et  lubrifiants",VLOOKUP($A111,OUTIL!$U:$Z,F$1,FALSE),IF($A$109="Or industriel",VLOOKUP($A111,OUTIL!$AC:$AH,F$1,FALSE),IF($A$109="Produits bruts d'origine animale et vegetale",VLOOKUP($A111,OUTIL!$AK:$AP,F$1,FALSE),IF($A$109="Produits bruts d'origine minerale",VLOOKUP($A111,OUTIL!$AS:$AX,F$1,FALSE),IF($A$109="Produits finis de consommation",VLOOKUP($A111,OUTIL!$BA:$BF,F$1,FALSE),IF($A$109="Produits finis d'equipement agricole",VLOOKUP($A111,OUTIL!$BI:$BN,F$1,FALSE),IF($A$109="Produits finis d'equipement industriel",VLOOKUP($A111,OUTIL!$BQ:$BV,F$1,FALSE),"Ahmadovitch")))))))))/1000,0)</f>
        <v>4249834</v>
      </c>
      <c r="J111" s="4"/>
      <c r="K111" s="4"/>
      <c r="L111" s="4"/>
      <c r="M111" s="4"/>
    </row>
    <row r="112" spans="1:13" ht="16.5" x14ac:dyDescent="0.3">
      <c r="A112">
        <v>3</v>
      </c>
      <c r="B112" s="5" t="str">
        <f>IF($A$109="Alimentation, boissons et tabacs",VLOOKUP(VLOOKUP($A112,OUTIL!$E:$J,B$1,FALSE),REF!$K:$L,2,FALSE),IF($A$109="Demi produits",VLOOKUP(VLOOKUP($A112,OUTIL!$M:$R,B$1,FALSE),REF!$N:$O,2,FALSE),IF($A$109="Energie  et  lubrifiants",VLOOKUP(VLOOKUP($A112,OUTIL!$U:$Z,B$1,FALSE),REF!$Z:$AA,2,FALSE),IF($A$109="Or industriel",VLOOKUP(VLOOKUP($A112,OUTIL!$AC:$AH,B$1,FALSE),REF!$AC:$AD,2,FALSE),IF($A$109="Produits bruts d'origine animale et vegetale",VLOOKUP(VLOOKUP($A112,OUTIL!$AK:$AP,B$1,FALSE),REF!$Q:$R,2,FALSE),IF($A$109="Produits bruts d'origine minerale",VLOOKUP(VLOOKUP($A112,OUTIL!$AS:$AX,B$1,FALSE),REF!$AF:$AG,2,FALSE),IF($A$109="Produits finis de consommation",VLOOKUP(VLOOKUP($A112,OUTIL!$BA:$BF,B$1,FALSE),REF!$T:$U,2,FALSE),IF($A$109="Produits finis d'equipement agricole",VLOOKUP(VLOOKUP($A112,OUTIL!$BI:$BN,B$1,FALSE),REF!$AI:$AJ,2,FALSE),IF($A$109="Produits finis d'equipement industriel",VLOOKUP(VLOOKUP($A112,OUTIL!$BQ:$BV,B$1,FALSE),REF!$W:$X,2,FALSE),"Ahmadovitch")))))))))</f>
        <v>Appareils pour la coupure ou la connexion des circuits électriques et résistances</v>
      </c>
      <c r="C112" s="5">
        <f>ROUND(IF($A$109="Alimentation, boissons et tabacs",VLOOKUP($A112,OUTIL!$E:$J,C$1,FALSE),IF($A$109="Demi produits",VLOOKUP($A112,OUTIL!$M:$R,C$1,FALSE),IF($A$109="Energie  et  lubrifiants",VLOOKUP($A112,OUTIL!$U:$Z,C$1,FALSE),IF($A$109="Or industriel",VLOOKUP($A112,OUTIL!$AC:$AH,C$1,FALSE),IF($A$109="Produits bruts d'origine animale et vegetale",VLOOKUP($A112,OUTIL!$AK:$AP,C$1,FALSE),IF($A$109="Produits bruts d'origine minerale",VLOOKUP($A112,OUTIL!$AS:$AX,C$1,FALSE),IF($A$109="Produits finis de consommation",VLOOKUP($A112,OUTIL!$BA:$BF,C$1,FALSE),IF($A$109="Produits finis d'equipement agricole",VLOOKUP($A112,OUTIL!$BI:$BN,C$1,FALSE),IF($A$109="Produits finis d'equipement industriel",VLOOKUP($A112,OUTIL!$BQ:$BV,C$1,FALSE),"Ahmadovitch")))))))))/1000,0)</f>
        <v>5153</v>
      </c>
      <c r="D112" s="5">
        <f>ROUND(IF($A$109="Alimentation, boissons et tabacs",VLOOKUP($A112,OUTIL!$E:$J,D$1,FALSE),IF($A$109="Demi produits",VLOOKUP($A112,OUTIL!$M:$R,D$1,FALSE),IF($A$109="Energie  et  lubrifiants",VLOOKUP($A112,OUTIL!$U:$Z,D$1,FALSE),IF($A$109="Or industriel",VLOOKUP($A112,OUTIL!$AC:$AH,D$1,FALSE),IF($A$109="Produits bruts d'origine animale et vegetale",VLOOKUP($A112,OUTIL!$AK:$AP,D$1,FALSE),IF($A$109="Produits bruts d'origine minerale",VLOOKUP($A112,OUTIL!$AS:$AX,D$1,FALSE),IF($A$109="Produits finis de consommation",VLOOKUP($A112,OUTIL!$BA:$BF,D$1,FALSE),IF($A$109="Produits finis d'equipement agricole",VLOOKUP($A112,OUTIL!$BI:$BN,D$1,FALSE),IF($A$109="Produits finis d'equipement industriel",VLOOKUP($A112,OUTIL!$BQ:$BV,D$1,FALSE),"Ahmadovitch")))))))))/1000,0)</f>
        <v>2783348</v>
      </c>
      <c r="E112" s="5">
        <f>ROUND(IF($A$109="Alimentation, boissons et tabacs",VLOOKUP($A112,OUTIL!$E:$J,E$1,FALSE),IF($A$109="Demi produits",VLOOKUP($A112,OUTIL!$M:$R,E$1,FALSE),IF($A$109="Energie  et  lubrifiants",VLOOKUP($A112,OUTIL!$U:$Z,E$1,FALSE),IF($A$109="Or industriel",VLOOKUP($A112,OUTIL!$AC:$AH,E$1,FALSE),IF($A$109="Produits bruts d'origine animale et vegetale",VLOOKUP($A112,OUTIL!$AK:$AP,E$1,FALSE),IF($A$109="Produits bruts d'origine minerale",VLOOKUP($A112,OUTIL!$AS:$AX,E$1,FALSE),IF($A$109="Produits finis de consommation",VLOOKUP($A112,OUTIL!$BA:$BF,E$1,FALSE),IF($A$109="Produits finis d'equipement agricole",VLOOKUP($A112,OUTIL!$BI:$BN,E$1,FALSE),IF($A$109="Produits finis d'equipement industriel",VLOOKUP($A112,OUTIL!$BQ:$BV,E$1,FALSE),"Ahmadovitch")))))))))/1000,0)</f>
        <v>5125</v>
      </c>
      <c r="F112" s="5">
        <f>ROUND(IF($A$109="Alimentation, boissons et tabacs",VLOOKUP($A112,OUTIL!$E:$J,F$1,FALSE),IF($A$109="Demi produits",VLOOKUP($A112,OUTIL!$M:$R,F$1,FALSE),IF($A$109="Energie  et  lubrifiants",VLOOKUP($A112,OUTIL!$U:$Z,F$1,FALSE),IF($A$109="Or industriel",VLOOKUP($A112,OUTIL!$AC:$AH,F$1,FALSE),IF($A$109="Produits bruts d'origine animale et vegetale",VLOOKUP($A112,OUTIL!$AK:$AP,F$1,FALSE),IF($A$109="Produits bruts d'origine minerale",VLOOKUP($A112,OUTIL!$AS:$AX,F$1,FALSE),IF($A$109="Produits finis de consommation",VLOOKUP($A112,OUTIL!$BA:$BF,F$1,FALSE),IF($A$109="Produits finis d'equipement agricole",VLOOKUP($A112,OUTIL!$BI:$BN,F$1,FALSE),IF($A$109="Produits finis d'equipement industriel",VLOOKUP($A112,OUTIL!$BQ:$BV,F$1,FALSE),"Ahmadovitch")))))))))/1000,0)</f>
        <v>2885179</v>
      </c>
      <c r="J112" s="4"/>
      <c r="K112" s="4"/>
      <c r="L112" s="4"/>
      <c r="M112" s="4"/>
    </row>
    <row r="113" spans="1:13" ht="16.5" x14ac:dyDescent="0.3">
      <c r="A113">
        <v>4</v>
      </c>
      <c r="B113" s="5" t="str">
        <f>IF($A$109="Alimentation, boissons et tabacs",VLOOKUP(VLOOKUP($A113,OUTIL!$E:$J,B$1,FALSE),REF!$K:$L,2,FALSE),IF($A$109="Demi produits",VLOOKUP(VLOOKUP($A113,OUTIL!$M:$R,B$1,FALSE),REF!$N:$O,2,FALSE),IF($A$109="Energie  et  lubrifiants",VLOOKUP(VLOOKUP($A113,OUTIL!$U:$Z,B$1,FALSE),REF!$Z:$AA,2,FALSE),IF($A$109="Or industriel",VLOOKUP(VLOOKUP($A113,OUTIL!$AC:$AH,B$1,FALSE),REF!$AC:$AD,2,FALSE),IF($A$109="Produits bruts d'origine animale et vegetale",VLOOKUP(VLOOKUP($A113,OUTIL!$AK:$AP,B$1,FALSE),REF!$Q:$R,2,FALSE),IF($A$109="Produits bruts d'origine minerale",VLOOKUP(VLOOKUP($A113,OUTIL!$AS:$AX,B$1,FALSE),REF!$AF:$AG,2,FALSE),IF($A$109="Produits finis de consommation",VLOOKUP(VLOOKUP($A113,OUTIL!$BA:$BF,B$1,FALSE),REF!$T:$U,2,FALSE),IF($A$109="Produits finis d'equipement agricole",VLOOKUP(VLOOKUP($A113,OUTIL!$BI:$BN,B$1,FALSE),REF!$AI:$AJ,2,FALSE),IF($A$109="Produits finis d'equipement industriel",VLOOKUP(VLOOKUP($A113,OUTIL!$BQ:$BV,B$1,FALSE),REF!$W:$X,2,FALSE),"Ahmadovitch")))))))))</f>
        <v>Bandages et pneumatiques</v>
      </c>
      <c r="C113" s="5">
        <f>ROUND(IF($A$109="Alimentation, boissons et tabacs",VLOOKUP($A113,OUTIL!$E:$J,C$1,FALSE),IF($A$109="Demi produits",VLOOKUP($A113,OUTIL!$M:$R,C$1,FALSE),IF($A$109="Energie  et  lubrifiants",VLOOKUP($A113,OUTIL!$U:$Z,C$1,FALSE),IF($A$109="Or industriel",VLOOKUP($A113,OUTIL!$AC:$AH,C$1,FALSE),IF($A$109="Produits bruts d'origine animale et vegetale",VLOOKUP($A113,OUTIL!$AK:$AP,C$1,FALSE),IF($A$109="Produits bruts d'origine minerale",VLOOKUP($A113,OUTIL!$AS:$AX,C$1,FALSE),IF($A$109="Produits finis de consommation",VLOOKUP($A113,OUTIL!$BA:$BF,C$1,FALSE),IF($A$109="Produits finis d'equipement agricole",VLOOKUP($A113,OUTIL!$BI:$BN,C$1,FALSE),IF($A$109="Produits finis d'equipement industriel",VLOOKUP($A113,OUTIL!$BQ:$BV,C$1,FALSE),"Ahmadovitch")))))))))/1000,0)</f>
        <v>16244</v>
      </c>
      <c r="D113" s="5">
        <f>ROUND(IF($A$109="Alimentation, boissons et tabacs",VLOOKUP($A113,OUTIL!$E:$J,D$1,FALSE),IF($A$109="Demi produits",VLOOKUP($A113,OUTIL!$M:$R,D$1,FALSE),IF($A$109="Energie  et  lubrifiants",VLOOKUP($A113,OUTIL!$U:$Z,D$1,FALSE),IF($A$109="Or industriel",VLOOKUP($A113,OUTIL!$AC:$AH,D$1,FALSE),IF($A$109="Produits bruts d'origine animale et vegetale",VLOOKUP($A113,OUTIL!$AK:$AP,D$1,FALSE),IF($A$109="Produits bruts d'origine minerale",VLOOKUP($A113,OUTIL!$AS:$AX,D$1,FALSE),IF($A$109="Produits finis de consommation",VLOOKUP($A113,OUTIL!$BA:$BF,D$1,FALSE),IF($A$109="Produits finis d'equipement agricole",VLOOKUP($A113,OUTIL!$BI:$BN,D$1,FALSE),IF($A$109="Produits finis d'equipement industriel",VLOOKUP($A113,OUTIL!$BQ:$BV,D$1,FALSE),"Ahmadovitch")))))))))/1000,0)</f>
        <v>414765</v>
      </c>
      <c r="E113" s="5">
        <f>ROUND(IF($A$109="Alimentation, boissons et tabacs",VLOOKUP($A113,OUTIL!$E:$J,E$1,FALSE),IF($A$109="Demi produits",VLOOKUP($A113,OUTIL!$M:$R,E$1,FALSE),IF($A$109="Energie  et  lubrifiants",VLOOKUP($A113,OUTIL!$U:$Z,E$1,FALSE),IF($A$109="Or industriel",VLOOKUP($A113,OUTIL!$AC:$AH,E$1,FALSE),IF($A$109="Produits bruts d'origine animale et vegetale",VLOOKUP($A113,OUTIL!$AK:$AP,E$1,FALSE),IF($A$109="Produits bruts d'origine minerale",VLOOKUP($A113,OUTIL!$AS:$AX,E$1,FALSE),IF($A$109="Produits finis de consommation",VLOOKUP($A113,OUTIL!$BA:$BF,E$1,FALSE),IF($A$109="Produits finis d'equipement agricole",VLOOKUP($A113,OUTIL!$BI:$BN,E$1,FALSE),IF($A$109="Produits finis d'equipement industriel",VLOOKUP($A113,OUTIL!$BQ:$BV,E$1,FALSE),"Ahmadovitch")))))))))/1000,0)</f>
        <v>1336</v>
      </c>
      <c r="F113" s="5">
        <f>ROUND(IF($A$109="Alimentation, boissons et tabacs",VLOOKUP($A113,OUTIL!$E:$J,F$1,FALSE),IF($A$109="Demi produits",VLOOKUP($A113,OUTIL!$M:$R,F$1,FALSE),IF($A$109="Energie  et  lubrifiants",VLOOKUP($A113,OUTIL!$U:$Z,F$1,FALSE),IF($A$109="Or industriel",VLOOKUP($A113,OUTIL!$AC:$AH,F$1,FALSE),IF($A$109="Produits bruts d'origine animale et vegetale",VLOOKUP($A113,OUTIL!$AK:$AP,F$1,FALSE),IF($A$109="Produits bruts d'origine minerale",VLOOKUP($A113,OUTIL!$AS:$AX,F$1,FALSE),IF($A$109="Produits finis de consommation",VLOOKUP($A113,OUTIL!$BA:$BF,F$1,FALSE),IF($A$109="Produits finis d'equipement agricole",VLOOKUP($A113,OUTIL!$BI:$BN,F$1,FALSE),IF($A$109="Produits finis d'equipement industriel",VLOOKUP($A113,OUTIL!$BQ:$BV,F$1,FALSE),"Ahmadovitch")))))))))/1000,0)</f>
        <v>40222</v>
      </c>
      <c r="J113" s="4"/>
      <c r="K113" s="4"/>
      <c r="L113" s="4"/>
      <c r="M113" s="4"/>
    </row>
    <row r="114" spans="1:13" ht="16.5" x14ac:dyDescent="0.3">
      <c r="A114">
        <v>5</v>
      </c>
      <c r="B114" s="5" t="str">
        <f>IF($A$109="Alimentation, boissons et tabacs",VLOOKUP(VLOOKUP($A114,OUTIL!$E:$J,B$1,FALSE),REF!$K:$L,2,FALSE),IF($A$109="Demi produits",VLOOKUP(VLOOKUP($A114,OUTIL!$M:$R,B$1,FALSE),REF!$N:$O,2,FALSE),IF($A$109="Energie  et  lubrifiants",VLOOKUP(VLOOKUP($A114,OUTIL!$U:$Z,B$1,FALSE),REF!$Z:$AA,2,FALSE),IF($A$109="Or industriel",VLOOKUP(VLOOKUP($A114,OUTIL!$AC:$AH,B$1,FALSE),REF!$AC:$AD,2,FALSE),IF($A$109="Produits bruts d'origine animale et vegetale",VLOOKUP(VLOOKUP($A114,OUTIL!$AK:$AP,B$1,FALSE),REF!$Q:$R,2,FALSE),IF($A$109="Produits bruts d'origine minerale",VLOOKUP(VLOOKUP($A114,OUTIL!$AS:$AX,B$1,FALSE),REF!$AF:$AG,2,FALSE),IF($A$109="Produits finis de consommation",VLOOKUP(VLOOKUP($A114,OUTIL!$BA:$BF,B$1,FALSE),REF!$T:$U,2,FALSE),IF($A$109="Produits finis d'equipement agricole",VLOOKUP(VLOOKUP($A114,OUTIL!$BI:$BN,B$1,FALSE),REF!$AI:$AJ,2,FALSE),IF($A$109="Produits finis d'equipement industriel",VLOOKUP(VLOOKUP($A114,OUTIL!$BQ:$BV,B$1,FALSE),REF!$W:$X,2,FALSE),"Ahmadovitch")))))))))</f>
        <v>Appareils électriques pour la téléphonie ou la télégraphie par fil</v>
      </c>
      <c r="C114" s="5">
        <f>ROUND(IF($A$109="Alimentation, boissons et tabacs",VLOOKUP($A114,OUTIL!$E:$J,C$1,FALSE),IF($A$109="Demi produits",VLOOKUP($A114,OUTIL!$M:$R,C$1,FALSE),IF($A$109="Energie  et  lubrifiants",VLOOKUP($A114,OUTIL!$U:$Z,C$1,FALSE),IF($A$109="Or industriel",VLOOKUP($A114,OUTIL!$AC:$AH,C$1,FALSE),IF($A$109="Produits bruts d'origine animale et vegetale",VLOOKUP($A114,OUTIL!$AK:$AP,C$1,FALSE),IF($A$109="Produits bruts d'origine minerale",VLOOKUP($A114,OUTIL!$AS:$AX,C$1,FALSE),IF($A$109="Produits finis de consommation",VLOOKUP($A114,OUTIL!$BA:$BF,C$1,FALSE),IF($A$109="Produits finis d'equipement agricole",VLOOKUP($A114,OUTIL!$BI:$BN,C$1,FALSE),IF($A$109="Produits finis d'equipement industriel",VLOOKUP($A114,OUTIL!$BQ:$BV,C$1,FALSE),"Ahmadovitch")))))))))/1000,0)</f>
        <v>128</v>
      </c>
      <c r="D114" s="5">
        <f>ROUND(IF($A$109="Alimentation, boissons et tabacs",VLOOKUP($A114,OUTIL!$E:$J,D$1,FALSE),IF($A$109="Demi produits",VLOOKUP($A114,OUTIL!$M:$R,D$1,FALSE),IF($A$109="Energie  et  lubrifiants",VLOOKUP($A114,OUTIL!$U:$Z,D$1,FALSE),IF($A$109="Or industriel",VLOOKUP($A114,OUTIL!$AC:$AH,D$1,FALSE),IF($A$109="Produits bruts d'origine animale et vegetale",VLOOKUP($A114,OUTIL!$AK:$AP,D$1,FALSE),IF($A$109="Produits bruts d'origine minerale",VLOOKUP($A114,OUTIL!$AS:$AX,D$1,FALSE),IF($A$109="Produits finis de consommation",VLOOKUP($A114,OUTIL!$BA:$BF,D$1,FALSE),IF($A$109="Produits finis d'equipement agricole",VLOOKUP($A114,OUTIL!$BI:$BN,D$1,FALSE),IF($A$109="Produits finis d'equipement industriel",VLOOKUP($A114,OUTIL!$BQ:$BV,D$1,FALSE),"Ahmadovitch")))))))))/1000,0)</f>
        <v>409953</v>
      </c>
      <c r="E114" s="5">
        <f>ROUND(IF($A$109="Alimentation, boissons et tabacs",VLOOKUP($A114,OUTIL!$E:$J,E$1,FALSE),IF($A$109="Demi produits",VLOOKUP($A114,OUTIL!$M:$R,E$1,FALSE),IF($A$109="Energie  et  lubrifiants",VLOOKUP($A114,OUTIL!$U:$Z,E$1,FALSE),IF($A$109="Or industriel",VLOOKUP($A114,OUTIL!$AC:$AH,E$1,FALSE),IF($A$109="Produits bruts d'origine animale et vegetale",VLOOKUP($A114,OUTIL!$AK:$AP,E$1,FALSE),IF($A$109="Produits bruts d'origine minerale",VLOOKUP($A114,OUTIL!$AS:$AX,E$1,FALSE),IF($A$109="Produits finis de consommation",VLOOKUP($A114,OUTIL!$BA:$BF,E$1,FALSE),IF($A$109="Produits finis d'equipement agricole",VLOOKUP($A114,OUTIL!$BI:$BN,E$1,FALSE),IF($A$109="Produits finis d'equipement industriel",VLOOKUP($A114,OUTIL!$BQ:$BV,E$1,FALSE),"Ahmadovitch")))))))))/1000,0)</f>
        <v>114</v>
      </c>
      <c r="F114" s="5">
        <f>ROUND(IF($A$109="Alimentation, boissons et tabacs",VLOOKUP($A114,OUTIL!$E:$J,F$1,FALSE),IF($A$109="Demi produits",VLOOKUP($A114,OUTIL!$M:$R,F$1,FALSE),IF($A$109="Energie  et  lubrifiants",VLOOKUP($A114,OUTIL!$U:$Z,F$1,FALSE),IF($A$109="Or industriel",VLOOKUP($A114,OUTIL!$AC:$AH,F$1,FALSE),IF($A$109="Produits bruts d'origine animale et vegetale",VLOOKUP($A114,OUTIL!$AK:$AP,F$1,FALSE),IF($A$109="Produits bruts d'origine minerale",VLOOKUP($A114,OUTIL!$AS:$AX,F$1,FALSE),IF($A$109="Produits finis de consommation",VLOOKUP($A114,OUTIL!$BA:$BF,F$1,FALSE),IF($A$109="Produits finis d'equipement agricole",VLOOKUP($A114,OUTIL!$BI:$BN,F$1,FALSE),IF($A$109="Produits finis d'equipement industriel",VLOOKUP($A114,OUTIL!$BQ:$BV,F$1,FALSE),"Ahmadovitch")))))))))/1000,0)</f>
        <v>535754</v>
      </c>
      <c r="J114" s="4"/>
      <c r="K114" s="4"/>
      <c r="L114" s="4"/>
      <c r="M114" s="4"/>
    </row>
    <row r="115" spans="1:13" ht="16.5" x14ac:dyDescent="0.3">
      <c r="A115">
        <v>6</v>
      </c>
      <c r="B115" s="5" t="str">
        <f>IF($A$109="Alimentation, boissons et tabacs",VLOOKUP(VLOOKUP($A115,OUTIL!$E:$J,B$1,FALSE),REF!$K:$L,2,FALSE),IF($A$109="Demi produits",VLOOKUP(VLOOKUP($A115,OUTIL!$M:$R,B$1,FALSE),REF!$N:$O,2,FALSE),IF($A$109="Energie  et  lubrifiants",VLOOKUP(VLOOKUP($A115,OUTIL!$U:$Z,B$1,FALSE),REF!$Z:$AA,2,FALSE),IF($A$109="Or industriel",VLOOKUP(VLOOKUP($A115,OUTIL!$AC:$AH,B$1,FALSE),REF!$AC:$AD,2,FALSE),IF($A$109="Produits bruts d'origine animale et vegetale",VLOOKUP(VLOOKUP($A115,OUTIL!$AK:$AP,B$1,FALSE),REF!$Q:$R,2,FALSE),IF($A$109="Produits bruts d'origine minerale",VLOOKUP(VLOOKUP($A115,OUTIL!$AS:$AX,B$1,FALSE),REF!$AF:$AG,2,FALSE),IF($A$109="Produits finis de consommation",VLOOKUP(VLOOKUP($A115,OUTIL!$BA:$BF,B$1,FALSE),REF!$T:$U,2,FALSE),IF($A$109="Produits finis d'equipement agricole",VLOOKUP(VLOOKUP($A115,OUTIL!$BI:$BN,B$1,FALSE),REF!$AI:$AJ,2,FALSE),IF($A$109="Produits finis d'equipement industriel",VLOOKUP(VLOOKUP($A115,OUTIL!$BQ:$BV,B$1,FALSE),REF!$W:$X,2,FALSE),"Ahmadovitch")))))))))</f>
        <v>Circuits intégrés et micro-assemblages électroniques</v>
      </c>
      <c r="C115" s="5">
        <f>ROUND(IF($A$109="Alimentation, boissons et tabacs",VLOOKUP($A115,OUTIL!$E:$J,C$1,FALSE),IF($A$109="Demi produits",VLOOKUP($A115,OUTIL!$M:$R,C$1,FALSE),IF($A$109="Energie  et  lubrifiants",VLOOKUP($A115,OUTIL!$U:$Z,C$1,FALSE),IF($A$109="Or industriel",VLOOKUP($A115,OUTIL!$AC:$AH,C$1,FALSE),IF($A$109="Produits bruts d'origine animale et vegetale",VLOOKUP($A115,OUTIL!$AK:$AP,C$1,FALSE),IF($A$109="Produits bruts d'origine minerale",VLOOKUP($A115,OUTIL!$AS:$AX,C$1,FALSE),IF($A$109="Produits finis de consommation",VLOOKUP($A115,OUTIL!$BA:$BF,C$1,FALSE),IF($A$109="Produits finis d'equipement agricole",VLOOKUP($A115,OUTIL!$BI:$BN,C$1,FALSE),IF($A$109="Produits finis d'equipement industriel",VLOOKUP($A115,OUTIL!$BQ:$BV,C$1,FALSE),"Ahmadovitch")))))))))/1000,0)</f>
        <v>165</v>
      </c>
      <c r="D115" s="5">
        <f>ROUND(IF($A$109="Alimentation, boissons et tabacs",VLOOKUP($A115,OUTIL!$E:$J,D$1,FALSE),IF($A$109="Demi produits",VLOOKUP($A115,OUTIL!$M:$R,D$1,FALSE),IF($A$109="Energie  et  lubrifiants",VLOOKUP($A115,OUTIL!$U:$Z,D$1,FALSE),IF($A$109="Or industriel",VLOOKUP($A115,OUTIL!$AC:$AH,D$1,FALSE),IF($A$109="Produits bruts d'origine animale et vegetale",VLOOKUP($A115,OUTIL!$AK:$AP,D$1,FALSE),IF($A$109="Produits bruts d'origine minerale",VLOOKUP($A115,OUTIL!$AS:$AX,D$1,FALSE),IF($A$109="Produits finis de consommation",VLOOKUP($A115,OUTIL!$BA:$BF,D$1,FALSE),IF($A$109="Produits finis d'equipement agricole",VLOOKUP($A115,OUTIL!$BI:$BN,D$1,FALSE),IF($A$109="Produits finis d'equipement industriel",VLOOKUP($A115,OUTIL!$BQ:$BV,D$1,FALSE),"Ahmadovitch")))))))))/1000,0)</f>
        <v>291809</v>
      </c>
      <c r="E115" s="5">
        <f>ROUND(IF($A$109="Alimentation, boissons et tabacs",VLOOKUP($A115,OUTIL!$E:$J,E$1,FALSE),IF($A$109="Demi produits",VLOOKUP($A115,OUTIL!$M:$R,E$1,FALSE),IF($A$109="Energie  et  lubrifiants",VLOOKUP($A115,OUTIL!$U:$Z,E$1,FALSE),IF($A$109="Or industriel",VLOOKUP($A115,OUTIL!$AC:$AH,E$1,FALSE),IF($A$109="Produits bruts d'origine animale et vegetale",VLOOKUP($A115,OUTIL!$AK:$AP,E$1,FALSE),IF($A$109="Produits bruts d'origine minerale",VLOOKUP($A115,OUTIL!$AS:$AX,E$1,FALSE),IF($A$109="Produits finis de consommation",VLOOKUP($A115,OUTIL!$BA:$BF,E$1,FALSE),IF($A$109="Produits finis d'equipement agricole",VLOOKUP($A115,OUTIL!$BI:$BN,E$1,FALSE),IF($A$109="Produits finis d'equipement industriel",VLOOKUP($A115,OUTIL!$BQ:$BV,E$1,FALSE),"Ahmadovitch")))))))))/1000,0)</f>
        <v>534</v>
      </c>
      <c r="F115" s="5">
        <f>ROUND(IF($A$109="Alimentation, boissons et tabacs",VLOOKUP($A115,OUTIL!$E:$J,F$1,FALSE),IF($A$109="Demi produits",VLOOKUP($A115,OUTIL!$M:$R,F$1,FALSE),IF($A$109="Energie  et  lubrifiants",VLOOKUP($A115,OUTIL!$U:$Z,F$1,FALSE),IF($A$109="Or industriel",VLOOKUP($A115,OUTIL!$AC:$AH,F$1,FALSE),IF($A$109="Produits bruts d'origine animale et vegetale",VLOOKUP($A115,OUTIL!$AK:$AP,F$1,FALSE),IF($A$109="Produits bruts d'origine minerale",VLOOKUP($A115,OUTIL!$AS:$AX,F$1,FALSE),IF($A$109="Produits finis de consommation",VLOOKUP($A115,OUTIL!$BA:$BF,F$1,FALSE),IF($A$109="Produits finis d'equipement agricole",VLOOKUP($A115,OUTIL!$BI:$BN,F$1,FALSE),IF($A$109="Produits finis d'equipement industriel",VLOOKUP($A115,OUTIL!$BQ:$BV,F$1,FALSE),"Ahmadovitch")))))))))/1000,0)</f>
        <v>505375</v>
      </c>
      <c r="G115" s="4"/>
      <c r="H115" s="4"/>
      <c r="I115" s="4"/>
      <c r="J115" s="4"/>
      <c r="K115" s="4"/>
      <c r="L115" s="4"/>
      <c r="M115" s="4"/>
    </row>
    <row r="116" spans="1:13" ht="16.5" x14ac:dyDescent="0.3">
      <c r="A116">
        <v>7</v>
      </c>
      <c r="B116" s="5" t="str">
        <f>IF($A$109="Alimentation, boissons et tabacs",VLOOKUP(VLOOKUP($A116,OUTIL!$E:$J,B$1,FALSE),REF!$K:$L,2,FALSE),IF($A$109="Demi produits",VLOOKUP(VLOOKUP($A116,OUTIL!$M:$R,B$1,FALSE),REF!$N:$O,2,FALSE),IF($A$109="Energie  et  lubrifiants",VLOOKUP(VLOOKUP($A116,OUTIL!$U:$Z,B$1,FALSE),REF!$Z:$AA,2,FALSE),IF($A$109="Or industriel",VLOOKUP(VLOOKUP($A116,OUTIL!$AC:$AH,B$1,FALSE),REF!$AC:$AD,2,FALSE),IF($A$109="Produits bruts d'origine animale et vegetale",VLOOKUP(VLOOKUP($A116,OUTIL!$AK:$AP,B$1,FALSE),REF!$Q:$R,2,FALSE),IF($A$109="Produits bruts d'origine minerale",VLOOKUP(VLOOKUP($A116,OUTIL!$AS:$AX,B$1,FALSE),REF!$AF:$AG,2,FALSE),IF($A$109="Produits finis de consommation",VLOOKUP(VLOOKUP($A116,OUTIL!$BA:$BF,B$1,FALSE),REF!$T:$U,2,FALSE),IF($A$109="Produits finis d'equipement agricole",VLOOKUP(VLOOKUP($A116,OUTIL!$BI:$BN,B$1,FALSE),REF!$AI:$AJ,2,FALSE),IF($A$109="Produits finis d'equipement industriel",VLOOKUP(VLOOKUP($A116,OUTIL!$BQ:$BV,B$1,FALSE),REF!$W:$X,2,FALSE),"Ahmadovitch")))))))))</f>
        <v>Moteurs à pistons; autres moteurs et leurs parties</v>
      </c>
      <c r="C116" s="5">
        <f>ROUND(IF($A$109="Alimentation, boissons et tabacs",VLOOKUP($A116,OUTIL!$E:$J,C$1,FALSE),IF($A$109="Demi produits",VLOOKUP($A116,OUTIL!$M:$R,C$1,FALSE),IF($A$109="Energie  et  lubrifiants",VLOOKUP($A116,OUTIL!$U:$Z,C$1,FALSE),IF($A$109="Or industriel",VLOOKUP($A116,OUTIL!$AC:$AH,C$1,FALSE),IF($A$109="Produits bruts d'origine animale et vegetale",VLOOKUP($A116,OUTIL!$AK:$AP,C$1,FALSE),IF($A$109="Produits bruts d'origine minerale",VLOOKUP($A116,OUTIL!$AS:$AX,C$1,FALSE),IF($A$109="Produits finis de consommation",VLOOKUP($A116,OUTIL!$BA:$BF,C$1,FALSE),IF($A$109="Produits finis d'equipement agricole",VLOOKUP($A116,OUTIL!$BI:$BN,C$1,FALSE),IF($A$109="Produits finis d'equipement industriel",VLOOKUP($A116,OUTIL!$BQ:$BV,C$1,FALSE),"Ahmadovitch")))))))))/1000,0)</f>
        <v>885</v>
      </c>
      <c r="D116" s="5">
        <f>ROUND(IF($A$109="Alimentation, boissons et tabacs",VLOOKUP($A116,OUTIL!$E:$J,D$1,FALSE),IF($A$109="Demi produits",VLOOKUP($A116,OUTIL!$M:$R,D$1,FALSE),IF($A$109="Energie  et  lubrifiants",VLOOKUP($A116,OUTIL!$U:$Z,D$1,FALSE),IF($A$109="Or industriel",VLOOKUP($A116,OUTIL!$AC:$AH,D$1,FALSE),IF($A$109="Produits bruts d'origine animale et vegetale",VLOOKUP($A116,OUTIL!$AK:$AP,D$1,FALSE),IF($A$109="Produits bruts d'origine minerale",VLOOKUP($A116,OUTIL!$AS:$AX,D$1,FALSE),IF($A$109="Produits finis de consommation",VLOOKUP($A116,OUTIL!$BA:$BF,D$1,FALSE),IF($A$109="Produits finis d'equipement agricole",VLOOKUP($A116,OUTIL!$BI:$BN,D$1,FALSE),IF($A$109="Produits finis d'equipement industriel",VLOOKUP($A116,OUTIL!$BQ:$BV,D$1,FALSE),"Ahmadovitch")))))))))/1000,0)</f>
        <v>235271</v>
      </c>
      <c r="E116" s="5">
        <f>ROUND(IF($A$109="Alimentation, boissons et tabacs",VLOOKUP($A116,OUTIL!$E:$J,E$1,FALSE),IF($A$109="Demi produits",VLOOKUP($A116,OUTIL!$M:$R,E$1,FALSE),IF($A$109="Energie  et  lubrifiants",VLOOKUP($A116,OUTIL!$U:$Z,E$1,FALSE),IF($A$109="Or industriel",VLOOKUP($A116,OUTIL!$AC:$AH,E$1,FALSE),IF($A$109="Produits bruts d'origine animale et vegetale",VLOOKUP($A116,OUTIL!$AK:$AP,E$1,FALSE),IF($A$109="Produits bruts d'origine minerale",VLOOKUP($A116,OUTIL!$AS:$AX,E$1,FALSE),IF($A$109="Produits finis de consommation",VLOOKUP($A116,OUTIL!$BA:$BF,E$1,FALSE),IF($A$109="Produits finis d'equipement agricole",VLOOKUP($A116,OUTIL!$BI:$BN,E$1,FALSE),IF($A$109="Produits finis d'equipement industriel",VLOOKUP($A116,OUTIL!$BQ:$BV,E$1,FALSE),"Ahmadovitch")))))))))/1000,0)</f>
        <v>1040</v>
      </c>
      <c r="F116" s="5">
        <f>ROUND(IF($A$109="Alimentation, boissons et tabacs",VLOOKUP($A116,OUTIL!$E:$J,F$1,FALSE),IF($A$109="Demi produits",VLOOKUP($A116,OUTIL!$M:$R,F$1,FALSE),IF($A$109="Energie  et  lubrifiants",VLOOKUP($A116,OUTIL!$U:$Z,F$1,FALSE),IF($A$109="Or industriel",VLOOKUP($A116,OUTIL!$AC:$AH,F$1,FALSE),IF($A$109="Produits bruts d'origine animale et vegetale",VLOOKUP($A116,OUTIL!$AK:$AP,F$1,FALSE),IF($A$109="Produits bruts d'origine minerale",VLOOKUP($A116,OUTIL!$AS:$AX,F$1,FALSE),IF($A$109="Produits finis de consommation",VLOOKUP($A116,OUTIL!$BA:$BF,F$1,FALSE),IF($A$109="Produits finis d'equipement agricole",VLOOKUP($A116,OUTIL!$BI:$BN,F$1,FALSE),IF($A$109="Produits finis d'equipement industriel",VLOOKUP($A116,OUTIL!$BQ:$BV,F$1,FALSE),"Ahmadovitch")))))))))/1000,0)</f>
        <v>280263</v>
      </c>
      <c r="J116" s="4"/>
      <c r="K116" s="4"/>
      <c r="L116" s="4"/>
      <c r="M116" s="4"/>
    </row>
    <row r="117" spans="1:13" ht="16.5" x14ac:dyDescent="0.3">
      <c r="A117">
        <v>8</v>
      </c>
      <c r="B117" s="5" t="str">
        <f>IF($A$109="Alimentation, boissons et tabacs",VLOOKUP(VLOOKUP($A117,OUTIL!$E:$J,B$1,FALSE),REF!$K:$L,2,FALSE),IF($A$109="Demi produits",VLOOKUP(VLOOKUP($A117,OUTIL!$M:$R,B$1,FALSE),REF!$N:$O,2,FALSE),IF($A$109="Energie  et  lubrifiants",VLOOKUP(VLOOKUP($A117,OUTIL!$U:$Z,B$1,FALSE),REF!$Z:$AA,2,FALSE),IF($A$109="Or industriel",VLOOKUP(VLOOKUP($A117,OUTIL!$AC:$AH,B$1,FALSE),REF!$AC:$AD,2,FALSE),IF($A$109="Produits bruts d'origine animale et vegetale",VLOOKUP(VLOOKUP($A117,OUTIL!$AK:$AP,B$1,FALSE),REF!$Q:$R,2,FALSE),IF($A$109="Produits bruts d'origine minerale",VLOOKUP(VLOOKUP($A117,OUTIL!$AS:$AX,B$1,FALSE),REF!$AF:$AG,2,FALSE),IF($A$109="Produits finis de consommation",VLOOKUP(VLOOKUP($A117,OUTIL!$BA:$BF,B$1,FALSE),REF!$T:$U,2,FALSE),IF($A$109="Produits finis d'equipement agricole",VLOOKUP(VLOOKUP($A117,OUTIL!$BI:$BN,B$1,FALSE),REF!$AI:$AJ,2,FALSE),IF($A$109="Produits finis d'equipement industriel",VLOOKUP(VLOOKUP($A117,OUTIL!$BQ:$BV,B$1,FALSE),REF!$W:$X,2,FALSE),"Ahmadovitch")))))))))</f>
        <v>Transformatreurs et convertisseurs électriques</v>
      </c>
      <c r="C117" s="5">
        <f>ROUND(IF($A$109="Alimentation, boissons et tabacs",VLOOKUP($A117,OUTIL!$E:$J,C$1,FALSE),IF($A$109="Demi produits",VLOOKUP($A117,OUTIL!$M:$R,C$1,FALSE),IF($A$109="Energie  et  lubrifiants",VLOOKUP($A117,OUTIL!$U:$Z,C$1,FALSE),IF($A$109="Or industriel",VLOOKUP($A117,OUTIL!$AC:$AH,C$1,FALSE),IF($A$109="Produits bruts d'origine animale et vegetale",VLOOKUP($A117,OUTIL!$AK:$AP,C$1,FALSE),IF($A$109="Produits bruts d'origine minerale",VLOOKUP($A117,OUTIL!$AS:$AX,C$1,FALSE),IF($A$109="Produits finis de consommation",VLOOKUP($A117,OUTIL!$BA:$BF,C$1,FALSE),IF($A$109="Produits finis d'equipement agricole",VLOOKUP($A117,OUTIL!$BI:$BN,C$1,FALSE),IF($A$109="Produits finis d'equipement industriel",VLOOKUP($A117,OUTIL!$BQ:$BV,C$1,FALSE),"Ahmadovitch")))))))))/1000,0)</f>
        <v>765</v>
      </c>
      <c r="D117" s="5">
        <f>ROUND(IF($A$109="Alimentation, boissons et tabacs",VLOOKUP($A117,OUTIL!$E:$J,D$1,FALSE),IF($A$109="Demi produits",VLOOKUP($A117,OUTIL!$M:$R,D$1,FALSE),IF($A$109="Energie  et  lubrifiants",VLOOKUP($A117,OUTIL!$U:$Z,D$1,FALSE),IF($A$109="Or industriel",VLOOKUP($A117,OUTIL!$AC:$AH,D$1,FALSE),IF($A$109="Produits bruts d'origine animale et vegetale",VLOOKUP($A117,OUTIL!$AK:$AP,D$1,FALSE),IF($A$109="Produits bruts d'origine minerale",VLOOKUP($A117,OUTIL!$AS:$AX,D$1,FALSE),IF($A$109="Produits finis de consommation",VLOOKUP($A117,OUTIL!$BA:$BF,D$1,FALSE),IF($A$109="Produits finis d'equipement agricole",VLOOKUP($A117,OUTIL!$BI:$BN,D$1,FALSE),IF($A$109="Produits finis d'equipement industriel",VLOOKUP($A117,OUTIL!$BQ:$BV,D$1,FALSE),"Ahmadovitch")))))))))/1000,0)</f>
        <v>226138</v>
      </c>
      <c r="E117" s="5">
        <f>ROUND(IF($A$109="Alimentation, boissons et tabacs",VLOOKUP($A117,OUTIL!$E:$J,E$1,FALSE),IF($A$109="Demi produits",VLOOKUP($A117,OUTIL!$M:$R,E$1,FALSE),IF($A$109="Energie  et  lubrifiants",VLOOKUP($A117,OUTIL!$U:$Z,E$1,FALSE),IF($A$109="Or industriel",VLOOKUP($A117,OUTIL!$AC:$AH,E$1,FALSE),IF($A$109="Produits bruts d'origine animale et vegetale",VLOOKUP($A117,OUTIL!$AK:$AP,E$1,FALSE),IF($A$109="Produits bruts d'origine minerale",VLOOKUP($A117,OUTIL!$AS:$AX,E$1,FALSE),IF($A$109="Produits finis de consommation",VLOOKUP($A117,OUTIL!$BA:$BF,E$1,FALSE),IF($A$109="Produits finis d'equipement agricole",VLOOKUP($A117,OUTIL!$BI:$BN,E$1,FALSE),IF($A$109="Produits finis d'equipement industriel",VLOOKUP($A117,OUTIL!$BQ:$BV,E$1,FALSE),"Ahmadovitch")))))))))/1000,0)</f>
        <v>1040</v>
      </c>
      <c r="F117" s="5">
        <f>ROUND(IF($A$109="Alimentation, boissons et tabacs",VLOOKUP($A117,OUTIL!$E:$J,F$1,FALSE),IF($A$109="Demi produits",VLOOKUP($A117,OUTIL!$M:$R,F$1,FALSE),IF($A$109="Energie  et  lubrifiants",VLOOKUP($A117,OUTIL!$U:$Z,F$1,FALSE),IF($A$109="Or industriel",VLOOKUP($A117,OUTIL!$AC:$AH,F$1,FALSE),IF($A$109="Produits bruts d'origine animale et vegetale",VLOOKUP($A117,OUTIL!$AK:$AP,F$1,FALSE),IF($A$109="Produits bruts d'origine minerale",VLOOKUP($A117,OUTIL!$AS:$AX,F$1,FALSE),IF($A$109="Produits finis de consommation",VLOOKUP($A117,OUTIL!$BA:$BF,F$1,FALSE),IF($A$109="Produits finis d'equipement agricole",VLOOKUP($A117,OUTIL!$BI:$BN,F$1,FALSE),IF($A$109="Produits finis d'equipement industriel",VLOOKUP($A117,OUTIL!$BQ:$BV,F$1,FALSE),"Ahmadovitch")))))))))/1000,0)</f>
        <v>133255</v>
      </c>
      <c r="G117" s="4"/>
      <c r="H117" s="4"/>
      <c r="I117" s="4"/>
      <c r="J117" s="4"/>
      <c r="K117" s="4"/>
      <c r="L117" s="4"/>
      <c r="M117" s="4"/>
    </row>
    <row r="118" spans="1:13" ht="16.5" x14ac:dyDescent="0.3">
      <c r="A118">
        <v>9</v>
      </c>
      <c r="B118" s="5" t="str">
        <f>IF($A$109="Alimentation, boissons et tabacs",VLOOKUP(VLOOKUP($A118,OUTIL!$E:$J,B$1,FALSE),REF!$K:$L,2,FALSE),IF($A$109="Demi produits",VLOOKUP(VLOOKUP($A118,OUTIL!$M:$R,B$1,FALSE),REF!$N:$O,2,FALSE),IF($A$109="Energie  et  lubrifiants",VLOOKUP(VLOOKUP($A118,OUTIL!$U:$Z,B$1,FALSE),REF!$Z:$AA,2,FALSE),IF($A$109="Or industriel",VLOOKUP(VLOOKUP($A118,OUTIL!$AC:$AH,B$1,FALSE),REF!$AC:$AD,2,FALSE),IF($A$109="Produits bruts d'origine animale et vegetale",VLOOKUP(VLOOKUP($A118,OUTIL!$AK:$AP,B$1,FALSE),REF!$Q:$R,2,FALSE),IF($A$109="Produits bruts d'origine minerale",VLOOKUP(VLOOKUP($A118,OUTIL!$AS:$AX,B$1,FALSE),REF!$AF:$AG,2,FALSE),IF($A$109="Produits finis de consommation",VLOOKUP(VLOOKUP($A118,OUTIL!$BA:$BF,B$1,FALSE),REF!$T:$U,2,FALSE),IF($A$109="Produits finis d'equipement agricole",VLOOKUP(VLOOKUP($A118,OUTIL!$BI:$BN,B$1,FALSE),REF!$AI:$AJ,2,FALSE),IF($A$109="Produits finis d'equipement industriel",VLOOKUP(VLOOKUP($A118,OUTIL!$BQ:$BV,B$1,FALSE),REF!$W:$X,2,FALSE),"Ahmadovitch")))))))))</f>
        <v>Voitures utilitaires</v>
      </c>
      <c r="C118" s="5">
        <f>ROUND(IF($A$109="Alimentation, boissons et tabacs",VLOOKUP($A118,OUTIL!$E:$J,C$1,FALSE),IF($A$109="Demi produits",VLOOKUP($A118,OUTIL!$M:$R,C$1,FALSE),IF($A$109="Energie  et  lubrifiants",VLOOKUP($A118,OUTIL!$U:$Z,C$1,FALSE),IF($A$109="Or industriel",VLOOKUP($A118,OUTIL!$AC:$AH,C$1,FALSE),IF($A$109="Produits bruts d'origine animale et vegetale",VLOOKUP($A118,OUTIL!$AK:$AP,C$1,FALSE),IF($A$109="Produits bruts d'origine minerale",VLOOKUP($A118,OUTIL!$AS:$AX,C$1,FALSE),IF($A$109="Produits finis de consommation",VLOOKUP($A118,OUTIL!$BA:$BF,C$1,FALSE),IF($A$109="Produits finis d'equipement agricole",VLOOKUP($A118,OUTIL!$BI:$BN,C$1,FALSE),IF($A$109="Produits finis d'equipement industriel",VLOOKUP($A118,OUTIL!$BQ:$BV,C$1,FALSE),"Ahmadovitch")))))))))/1000,0)</f>
        <v>1245</v>
      </c>
      <c r="D118" s="5">
        <f>ROUND(IF($A$109="Alimentation, boissons et tabacs",VLOOKUP($A118,OUTIL!$E:$J,D$1,FALSE),IF($A$109="Demi produits",VLOOKUP($A118,OUTIL!$M:$R,D$1,FALSE),IF($A$109="Energie  et  lubrifiants",VLOOKUP($A118,OUTIL!$U:$Z,D$1,FALSE),IF($A$109="Or industriel",VLOOKUP($A118,OUTIL!$AC:$AH,D$1,FALSE),IF($A$109="Produits bruts d'origine animale et vegetale",VLOOKUP($A118,OUTIL!$AK:$AP,D$1,FALSE),IF($A$109="Produits bruts d'origine minerale",VLOOKUP($A118,OUTIL!$AS:$AX,D$1,FALSE),IF($A$109="Produits finis de consommation",VLOOKUP($A118,OUTIL!$BA:$BF,D$1,FALSE),IF($A$109="Produits finis d'equipement agricole",VLOOKUP($A118,OUTIL!$BI:$BN,D$1,FALSE),IF($A$109="Produits finis d'equipement industriel",VLOOKUP($A118,OUTIL!$BQ:$BV,D$1,FALSE),"Ahmadovitch")))))))))/1000,0)</f>
        <v>213400</v>
      </c>
      <c r="E118" s="5">
        <f>ROUND(IF($A$109="Alimentation, boissons et tabacs",VLOOKUP($A118,OUTIL!$E:$J,E$1,FALSE),IF($A$109="Demi produits",VLOOKUP($A118,OUTIL!$M:$R,E$1,FALSE),IF($A$109="Energie  et  lubrifiants",VLOOKUP($A118,OUTIL!$U:$Z,E$1,FALSE),IF($A$109="Or industriel",VLOOKUP($A118,OUTIL!$AC:$AH,E$1,FALSE),IF($A$109="Produits bruts d'origine animale et vegetale",VLOOKUP($A118,OUTIL!$AK:$AP,E$1,FALSE),IF($A$109="Produits bruts d'origine minerale",VLOOKUP($A118,OUTIL!$AS:$AX,E$1,FALSE),IF($A$109="Produits finis de consommation",VLOOKUP($A118,OUTIL!$BA:$BF,E$1,FALSE),IF($A$109="Produits finis d'equipement agricole",VLOOKUP($A118,OUTIL!$BI:$BN,E$1,FALSE),IF($A$109="Produits finis d'equipement industriel",VLOOKUP($A118,OUTIL!$BQ:$BV,E$1,FALSE),"Ahmadovitch")))))))))/1000,0)</f>
        <v>1769</v>
      </c>
      <c r="F118" s="5">
        <f>ROUND(IF($A$109="Alimentation, boissons et tabacs",VLOOKUP($A118,OUTIL!$E:$J,F$1,FALSE),IF($A$109="Demi produits",VLOOKUP($A118,OUTIL!$M:$R,F$1,FALSE),IF($A$109="Energie  et  lubrifiants",VLOOKUP($A118,OUTIL!$U:$Z,F$1,FALSE),IF($A$109="Or industriel",VLOOKUP($A118,OUTIL!$AC:$AH,F$1,FALSE),IF($A$109="Produits bruts d'origine animale et vegetale",VLOOKUP($A118,OUTIL!$AK:$AP,F$1,FALSE),IF($A$109="Produits bruts d'origine minerale",VLOOKUP($A118,OUTIL!$AS:$AX,F$1,FALSE),IF($A$109="Produits finis de consommation",VLOOKUP($A118,OUTIL!$BA:$BF,F$1,FALSE),IF($A$109="Produits finis d'equipement agricole",VLOOKUP($A118,OUTIL!$BI:$BN,F$1,FALSE),IF($A$109="Produits finis d'equipement industriel",VLOOKUP($A118,OUTIL!$BQ:$BV,F$1,FALSE),"Ahmadovitch")))))))))/1000,0)</f>
        <v>294987</v>
      </c>
      <c r="J118" s="4"/>
      <c r="K118" s="4"/>
      <c r="L118" s="4"/>
      <c r="M118" s="4"/>
    </row>
    <row r="119" spans="1:13" ht="16.5" x14ac:dyDescent="0.3">
      <c r="A119">
        <v>10</v>
      </c>
      <c r="B119" s="5" t="str">
        <f>IF($A$109="Alimentation, boissons et tabacs",VLOOKUP(VLOOKUP($A119,OUTIL!$E:$J,B$1,FALSE),REF!$K:$L,2,FALSE),IF($A$109="Demi produits",VLOOKUP(VLOOKUP($A119,OUTIL!$M:$R,B$1,FALSE),REF!$N:$O,2,FALSE),IF($A$109="Energie  et  lubrifiants",VLOOKUP(VLOOKUP($A119,OUTIL!$U:$Z,B$1,FALSE),REF!$Z:$AA,2,FALSE),IF($A$109="Or industriel",VLOOKUP(VLOOKUP($A119,OUTIL!$AC:$AH,B$1,FALSE),REF!$AC:$AD,2,FALSE),IF($A$109="Produits bruts d'origine animale et vegetale",VLOOKUP(VLOOKUP($A119,OUTIL!$AK:$AP,B$1,FALSE),REF!$Q:$R,2,FALSE),IF($A$109="Produits bruts d'origine minerale",VLOOKUP(VLOOKUP($A119,OUTIL!$AS:$AX,B$1,FALSE),REF!$AF:$AG,2,FALSE),IF($A$109="Produits finis de consommation",VLOOKUP(VLOOKUP($A119,OUTIL!$BA:$BF,B$1,FALSE),REF!$T:$U,2,FALSE),IF($A$109="Produits finis d'equipement agricole",VLOOKUP(VLOOKUP($A119,OUTIL!$BI:$BN,B$1,FALSE),REF!$AI:$AJ,2,FALSE),IF($A$109="Produits finis d'equipement industriel",VLOOKUP(VLOOKUP($A119,OUTIL!$BQ:$BV,B$1,FALSE),REF!$W:$X,2,FALSE),"Ahmadovitch")))))))))</f>
        <v>Pompes et compresseurs</v>
      </c>
      <c r="C119" s="5">
        <f>ROUND(IF($A$109="Alimentation, boissons et tabacs",VLOOKUP($A119,OUTIL!$E:$J,C$1,FALSE),IF($A$109="Demi produits",VLOOKUP($A119,OUTIL!$M:$R,C$1,FALSE),IF($A$109="Energie  et  lubrifiants",VLOOKUP($A119,OUTIL!$U:$Z,C$1,FALSE),IF($A$109="Or industriel",VLOOKUP($A119,OUTIL!$AC:$AH,C$1,FALSE),IF($A$109="Produits bruts d'origine animale et vegetale",VLOOKUP($A119,OUTIL!$AK:$AP,C$1,FALSE),IF($A$109="Produits bruts d'origine minerale",VLOOKUP($A119,OUTIL!$AS:$AX,C$1,FALSE),IF($A$109="Produits finis de consommation",VLOOKUP($A119,OUTIL!$BA:$BF,C$1,FALSE),IF($A$109="Produits finis d'equipement agricole",VLOOKUP($A119,OUTIL!$BI:$BN,C$1,FALSE),IF($A$109="Produits finis d'equipement industriel",VLOOKUP($A119,OUTIL!$BQ:$BV,C$1,FALSE),"Ahmadovitch")))))))))/1000,0)</f>
        <v>1423</v>
      </c>
      <c r="D119" s="5">
        <f>ROUND(IF($A$109="Alimentation, boissons et tabacs",VLOOKUP($A119,OUTIL!$E:$J,D$1,FALSE),IF($A$109="Demi produits",VLOOKUP($A119,OUTIL!$M:$R,D$1,FALSE),IF($A$109="Energie  et  lubrifiants",VLOOKUP($A119,OUTIL!$U:$Z,D$1,FALSE),IF($A$109="Or industriel",VLOOKUP($A119,OUTIL!$AC:$AH,D$1,FALSE),IF($A$109="Produits bruts d'origine animale et vegetale",VLOOKUP($A119,OUTIL!$AK:$AP,D$1,FALSE),IF($A$109="Produits bruts d'origine minerale",VLOOKUP($A119,OUTIL!$AS:$AX,D$1,FALSE),IF($A$109="Produits finis de consommation",VLOOKUP($A119,OUTIL!$BA:$BF,D$1,FALSE),IF($A$109="Produits finis d'equipement agricole",VLOOKUP($A119,OUTIL!$BI:$BN,D$1,FALSE),IF($A$109="Produits finis d'equipement industriel",VLOOKUP($A119,OUTIL!$BQ:$BV,D$1,FALSE),"Ahmadovitch")))))))))/1000,0)</f>
        <v>194626</v>
      </c>
      <c r="E119" s="5">
        <f>ROUND(IF($A$109="Alimentation, boissons et tabacs",VLOOKUP($A119,OUTIL!$E:$J,E$1,FALSE),IF($A$109="Demi produits",VLOOKUP($A119,OUTIL!$M:$R,E$1,FALSE),IF($A$109="Energie  et  lubrifiants",VLOOKUP($A119,OUTIL!$U:$Z,E$1,FALSE),IF($A$109="Or industriel",VLOOKUP($A119,OUTIL!$AC:$AH,E$1,FALSE),IF($A$109="Produits bruts d'origine animale et vegetale",VLOOKUP($A119,OUTIL!$AK:$AP,E$1,FALSE),IF($A$109="Produits bruts d'origine minerale",VLOOKUP($A119,OUTIL!$AS:$AX,E$1,FALSE),IF($A$109="Produits finis de consommation",VLOOKUP($A119,OUTIL!$BA:$BF,E$1,FALSE),IF($A$109="Produits finis d'equipement agricole",VLOOKUP($A119,OUTIL!$BI:$BN,E$1,FALSE),IF($A$109="Produits finis d'equipement industriel",VLOOKUP($A119,OUTIL!$BQ:$BV,E$1,FALSE),"Ahmadovitch")))))))))/1000,0)</f>
        <v>184</v>
      </c>
      <c r="F119" s="5">
        <f>ROUND(IF($A$109="Alimentation, boissons et tabacs",VLOOKUP($A119,OUTIL!$E:$J,F$1,FALSE),IF($A$109="Demi produits",VLOOKUP($A119,OUTIL!$M:$R,F$1,FALSE),IF($A$109="Energie  et  lubrifiants",VLOOKUP($A119,OUTIL!$U:$Z,F$1,FALSE),IF($A$109="Or industriel",VLOOKUP($A119,OUTIL!$AC:$AH,F$1,FALSE),IF($A$109="Produits bruts d'origine animale et vegetale",VLOOKUP($A119,OUTIL!$AK:$AP,F$1,FALSE),IF($A$109="Produits bruts d'origine minerale",VLOOKUP($A119,OUTIL!$AS:$AX,F$1,FALSE),IF($A$109="Produits finis de consommation",VLOOKUP($A119,OUTIL!$BA:$BF,F$1,FALSE),IF($A$109="Produits finis d'equipement agricole",VLOOKUP($A119,OUTIL!$BI:$BN,F$1,FALSE),IF($A$109="Produits finis d'equipement industriel",VLOOKUP($A119,OUTIL!$BQ:$BV,F$1,FALSE),"Ahmadovitch")))))))))/1000,0)</f>
        <v>27051</v>
      </c>
      <c r="J119" s="4"/>
      <c r="K119" s="4"/>
      <c r="L119" s="4"/>
      <c r="M119" s="4"/>
    </row>
    <row r="120" spans="1:13" ht="16.5" x14ac:dyDescent="0.3">
      <c r="A120">
        <v>11</v>
      </c>
      <c r="B120" s="5" t="str">
        <f>IF($A$109="Alimentation, boissons et tabacs",VLOOKUP(VLOOKUP($A120,OUTIL!$E:$J,B$1,FALSE),REF!$K:$L,2,FALSE),IF($A$109="Demi produits",VLOOKUP(VLOOKUP($A120,OUTIL!$M:$R,B$1,FALSE),REF!$N:$O,2,FALSE),IF($A$109="Energie  et  lubrifiants",VLOOKUP(VLOOKUP($A120,OUTIL!$U:$Z,B$1,FALSE),REF!$Z:$AA,2,FALSE),IF($A$109="Or industriel",VLOOKUP(VLOOKUP($A120,OUTIL!$AC:$AH,B$1,FALSE),REF!$AC:$AD,2,FALSE),IF($A$109="Produits bruts d'origine animale et vegetale",VLOOKUP(VLOOKUP($A120,OUTIL!$AK:$AP,B$1,FALSE),REF!$Q:$R,2,FALSE),IF($A$109="Produits bruts d'origine minerale",VLOOKUP(VLOOKUP($A120,OUTIL!$AS:$AX,B$1,FALSE),REF!$AF:$AG,2,FALSE),IF($A$109="Produits finis de consommation",VLOOKUP(VLOOKUP($A120,OUTIL!$BA:$BF,B$1,FALSE),REF!$T:$U,2,FALSE),IF($A$109="Produits finis d'equipement agricole",VLOOKUP(VLOOKUP($A120,OUTIL!$BI:$BN,B$1,FALSE),REF!$AI:$AJ,2,FALSE),IF($A$109="Produits finis d'equipement industriel",VLOOKUP(VLOOKUP($A120,OUTIL!$BQ:$BV,B$1,FALSE),REF!$W:$X,2,FALSE),"Ahmadovitch")))))))))</f>
        <v>Réservoirs, bouteilles et fûts métalliques</v>
      </c>
      <c r="C120" s="5">
        <f>ROUND(IF($A$109="Alimentation, boissons et tabacs",VLOOKUP($A120,OUTIL!$E:$J,C$1,FALSE),IF($A$109="Demi produits",VLOOKUP($A120,OUTIL!$M:$R,C$1,FALSE),IF($A$109="Energie  et  lubrifiants",VLOOKUP($A120,OUTIL!$U:$Z,C$1,FALSE),IF($A$109="Or industriel",VLOOKUP($A120,OUTIL!$AC:$AH,C$1,FALSE),IF($A$109="Produits bruts d'origine animale et vegetale",VLOOKUP($A120,OUTIL!$AK:$AP,C$1,FALSE),IF($A$109="Produits bruts d'origine minerale",VLOOKUP($A120,OUTIL!$AS:$AX,C$1,FALSE),IF($A$109="Produits finis de consommation",VLOOKUP($A120,OUTIL!$BA:$BF,C$1,FALSE),IF($A$109="Produits finis d'equipement agricole",VLOOKUP($A120,OUTIL!$BI:$BN,C$1,FALSE),IF($A$109="Produits finis d'equipement industriel",VLOOKUP($A120,OUTIL!$BQ:$BV,C$1,FALSE),"Ahmadovitch")))))))))/1000,0)</f>
        <v>2328</v>
      </c>
      <c r="D120" s="5">
        <f>ROUND(IF($A$109="Alimentation, boissons et tabacs",VLOOKUP($A120,OUTIL!$E:$J,D$1,FALSE),IF($A$109="Demi produits",VLOOKUP($A120,OUTIL!$M:$R,D$1,FALSE),IF($A$109="Energie  et  lubrifiants",VLOOKUP($A120,OUTIL!$U:$Z,D$1,FALSE),IF($A$109="Or industriel",VLOOKUP($A120,OUTIL!$AC:$AH,D$1,FALSE),IF($A$109="Produits bruts d'origine animale et vegetale",VLOOKUP($A120,OUTIL!$AK:$AP,D$1,FALSE),IF($A$109="Produits bruts d'origine minerale",VLOOKUP($A120,OUTIL!$AS:$AX,D$1,FALSE),IF($A$109="Produits finis de consommation",VLOOKUP($A120,OUTIL!$BA:$BF,D$1,FALSE),IF($A$109="Produits finis d'equipement agricole",VLOOKUP($A120,OUTIL!$BI:$BN,D$1,FALSE),IF($A$109="Produits finis d'equipement industriel",VLOOKUP($A120,OUTIL!$BQ:$BV,D$1,FALSE),"Ahmadovitch")))))))))/1000,0)</f>
        <v>168635</v>
      </c>
      <c r="E120" s="5">
        <f>ROUND(IF($A$109="Alimentation, boissons et tabacs",VLOOKUP($A120,OUTIL!$E:$J,E$1,FALSE),IF($A$109="Demi produits",VLOOKUP($A120,OUTIL!$M:$R,E$1,FALSE),IF($A$109="Energie  et  lubrifiants",VLOOKUP($A120,OUTIL!$U:$Z,E$1,FALSE),IF($A$109="Or industriel",VLOOKUP($A120,OUTIL!$AC:$AH,E$1,FALSE),IF($A$109="Produits bruts d'origine animale et vegetale",VLOOKUP($A120,OUTIL!$AK:$AP,E$1,FALSE),IF($A$109="Produits bruts d'origine minerale",VLOOKUP($A120,OUTIL!$AS:$AX,E$1,FALSE),IF($A$109="Produits finis de consommation",VLOOKUP($A120,OUTIL!$BA:$BF,E$1,FALSE),IF($A$109="Produits finis d'equipement agricole",VLOOKUP($A120,OUTIL!$BI:$BN,E$1,FALSE),IF($A$109="Produits finis d'equipement industriel",VLOOKUP($A120,OUTIL!$BQ:$BV,E$1,FALSE),"Ahmadovitch")))))))))/1000,0)</f>
        <v>2407</v>
      </c>
      <c r="F120" s="5">
        <f>ROUND(IF($A$109="Alimentation, boissons et tabacs",VLOOKUP($A120,OUTIL!$E:$J,F$1,FALSE),IF($A$109="Demi produits",VLOOKUP($A120,OUTIL!$M:$R,F$1,FALSE),IF($A$109="Energie  et  lubrifiants",VLOOKUP($A120,OUTIL!$U:$Z,F$1,FALSE),IF($A$109="Or industriel",VLOOKUP($A120,OUTIL!$AC:$AH,F$1,FALSE),IF($A$109="Produits bruts d'origine animale et vegetale",VLOOKUP($A120,OUTIL!$AK:$AP,F$1,FALSE),IF($A$109="Produits bruts d'origine minerale",VLOOKUP($A120,OUTIL!$AS:$AX,F$1,FALSE),IF($A$109="Produits finis de consommation",VLOOKUP($A120,OUTIL!$BA:$BF,F$1,FALSE),IF($A$109="Produits finis d'equipement agricole",VLOOKUP($A120,OUTIL!$BI:$BN,F$1,FALSE),IF($A$109="Produits finis d'equipement industriel",VLOOKUP($A120,OUTIL!$BQ:$BV,F$1,FALSE),"Ahmadovitch")))))))))/1000,0)</f>
        <v>179609</v>
      </c>
      <c r="J120" s="4"/>
      <c r="K120" s="4"/>
      <c r="L120" s="4"/>
      <c r="M120" s="4"/>
    </row>
    <row r="121" spans="1:13" ht="16.5" x14ac:dyDescent="0.3">
      <c r="A121">
        <v>12</v>
      </c>
      <c r="B121" s="5" t="str">
        <f>IF($A$109="Alimentation, boissons et tabacs",VLOOKUP(VLOOKUP($A121,OUTIL!$E:$J,B$1,FALSE),REF!$K:$L,2,FALSE),IF($A$109="Demi produits",VLOOKUP(VLOOKUP($A121,OUTIL!$M:$R,B$1,FALSE),REF!$N:$O,2,FALSE),IF($A$109="Energie  et  lubrifiants",VLOOKUP(VLOOKUP($A121,OUTIL!$U:$Z,B$1,FALSE),REF!$Z:$AA,2,FALSE),IF($A$109="Or industriel",VLOOKUP(VLOOKUP($A121,OUTIL!$AC:$AH,B$1,FALSE),REF!$AC:$AD,2,FALSE),IF($A$109="Produits bruts d'origine animale et vegetale",VLOOKUP(VLOOKUP($A121,OUTIL!$AK:$AP,B$1,FALSE),REF!$Q:$R,2,FALSE),IF($A$109="Produits bruts d'origine minerale",VLOOKUP(VLOOKUP($A121,OUTIL!$AS:$AX,B$1,FALSE),REF!$AF:$AG,2,FALSE),IF($A$109="Produits finis de consommation",VLOOKUP(VLOOKUP($A121,OUTIL!$BA:$BF,B$1,FALSE),REF!$T:$U,2,FALSE),IF($A$109="Produits finis d'equipement agricole",VLOOKUP(VLOOKUP($A121,OUTIL!$BI:$BN,B$1,FALSE),REF!$AI:$AJ,2,FALSE),IF($A$109="Produits finis d'equipement industriel",VLOOKUP(VLOOKUP($A121,OUTIL!$BQ:$BV,B$1,FALSE),REF!$W:$X,2,FALSE),"Ahmadovitch")))))))))</f>
        <v>Moteurs et machines génératrices, électriques,</v>
      </c>
      <c r="C121" s="5">
        <f>ROUND(IF($A$109="Alimentation, boissons et tabacs",VLOOKUP($A121,OUTIL!$E:$J,C$1,FALSE),IF($A$109="Demi produits",VLOOKUP($A121,OUTIL!$M:$R,C$1,FALSE),IF($A$109="Energie  et  lubrifiants",VLOOKUP($A121,OUTIL!$U:$Z,C$1,FALSE),IF($A$109="Or industriel",VLOOKUP($A121,OUTIL!$AC:$AH,C$1,FALSE),IF($A$109="Produits bruts d'origine animale et vegetale",VLOOKUP($A121,OUTIL!$AK:$AP,C$1,FALSE),IF($A$109="Produits bruts d'origine minerale",VLOOKUP($A121,OUTIL!$AS:$AX,C$1,FALSE),IF($A$109="Produits finis de consommation",VLOOKUP($A121,OUTIL!$BA:$BF,C$1,FALSE),IF($A$109="Produits finis d'equipement agricole",VLOOKUP($A121,OUTIL!$BI:$BN,C$1,FALSE),IF($A$109="Produits finis d'equipement industriel",VLOOKUP($A121,OUTIL!$BQ:$BV,C$1,FALSE),"Ahmadovitch")))))))))/1000,0)</f>
        <v>758</v>
      </c>
      <c r="D121" s="5">
        <f>ROUND(IF($A$109="Alimentation, boissons et tabacs",VLOOKUP($A121,OUTIL!$E:$J,D$1,FALSE),IF($A$109="Demi produits",VLOOKUP($A121,OUTIL!$M:$R,D$1,FALSE),IF($A$109="Energie  et  lubrifiants",VLOOKUP($A121,OUTIL!$U:$Z,D$1,FALSE),IF($A$109="Or industriel",VLOOKUP($A121,OUTIL!$AC:$AH,D$1,FALSE),IF($A$109="Produits bruts d'origine animale et vegetale",VLOOKUP($A121,OUTIL!$AK:$AP,D$1,FALSE),IF($A$109="Produits bruts d'origine minerale",VLOOKUP($A121,OUTIL!$AS:$AX,D$1,FALSE),IF($A$109="Produits finis de consommation",VLOOKUP($A121,OUTIL!$BA:$BF,D$1,FALSE),IF($A$109="Produits finis d'equipement agricole",VLOOKUP($A121,OUTIL!$BI:$BN,D$1,FALSE),IF($A$109="Produits finis d'equipement industriel",VLOOKUP($A121,OUTIL!$BQ:$BV,D$1,FALSE),"Ahmadovitch")))))))))/1000,0)</f>
        <v>163159</v>
      </c>
      <c r="E121" s="5">
        <f>ROUND(IF($A$109="Alimentation, boissons et tabacs",VLOOKUP($A121,OUTIL!$E:$J,E$1,FALSE),IF($A$109="Demi produits",VLOOKUP($A121,OUTIL!$M:$R,E$1,FALSE),IF($A$109="Energie  et  lubrifiants",VLOOKUP($A121,OUTIL!$U:$Z,E$1,FALSE),IF($A$109="Or industriel",VLOOKUP($A121,OUTIL!$AC:$AH,E$1,FALSE),IF($A$109="Produits bruts d'origine animale et vegetale",VLOOKUP($A121,OUTIL!$AK:$AP,E$1,FALSE),IF($A$109="Produits bruts d'origine minerale",VLOOKUP($A121,OUTIL!$AS:$AX,E$1,FALSE),IF($A$109="Produits finis de consommation",VLOOKUP($A121,OUTIL!$BA:$BF,E$1,FALSE),IF($A$109="Produits finis d'equipement agricole",VLOOKUP($A121,OUTIL!$BI:$BN,E$1,FALSE),IF($A$109="Produits finis d'equipement industriel",VLOOKUP($A121,OUTIL!$BQ:$BV,E$1,FALSE),"Ahmadovitch")))))))))/1000,0)</f>
        <v>495</v>
      </c>
      <c r="F121" s="5">
        <f>ROUND(IF($A$109="Alimentation, boissons et tabacs",VLOOKUP($A121,OUTIL!$E:$J,F$1,FALSE),IF($A$109="Demi produits",VLOOKUP($A121,OUTIL!$M:$R,F$1,FALSE),IF($A$109="Energie  et  lubrifiants",VLOOKUP($A121,OUTIL!$U:$Z,F$1,FALSE),IF($A$109="Or industriel",VLOOKUP($A121,OUTIL!$AC:$AH,F$1,FALSE),IF($A$109="Produits bruts d'origine animale et vegetale",VLOOKUP($A121,OUTIL!$AK:$AP,F$1,FALSE),IF($A$109="Produits bruts d'origine minerale",VLOOKUP($A121,OUTIL!$AS:$AX,F$1,FALSE),IF($A$109="Produits finis de consommation",VLOOKUP($A121,OUTIL!$BA:$BF,F$1,FALSE),IF($A$109="Produits finis d'equipement agricole",VLOOKUP($A121,OUTIL!$BI:$BN,F$1,FALSE),IF($A$109="Produits finis d'equipement industriel",VLOOKUP($A121,OUTIL!$BQ:$BV,F$1,FALSE),"Ahmadovitch")))))))))/1000,0)</f>
        <v>85834</v>
      </c>
      <c r="J121" s="4"/>
      <c r="K121" s="4"/>
      <c r="L121" s="4"/>
      <c r="M121" s="4"/>
    </row>
    <row r="122" spans="1:13" ht="16.5" x14ac:dyDescent="0.3">
      <c r="A122">
        <v>13</v>
      </c>
      <c r="B122" s="5" t="str">
        <f>IF($A$109="Alimentation, boissons et tabacs",VLOOKUP(VLOOKUP($A122,OUTIL!$E:$J,B$1,FALSE),REF!$K:$L,2,FALSE),IF($A$109="Demi produits",VLOOKUP(VLOOKUP($A122,OUTIL!$M:$R,B$1,FALSE),REF!$N:$O,2,FALSE),IF($A$109="Energie  et  lubrifiants",VLOOKUP(VLOOKUP($A122,OUTIL!$U:$Z,B$1,FALSE),REF!$Z:$AA,2,FALSE),IF($A$109="Or industriel",VLOOKUP(VLOOKUP($A122,OUTIL!$AC:$AH,B$1,FALSE),REF!$AC:$AD,2,FALSE),IF($A$109="Produits bruts d'origine animale et vegetale",VLOOKUP(VLOOKUP($A122,OUTIL!$AK:$AP,B$1,FALSE),REF!$Q:$R,2,FALSE),IF($A$109="Produits bruts d'origine minerale",VLOOKUP(VLOOKUP($A122,OUTIL!$AS:$AX,B$1,FALSE),REF!$AF:$AG,2,FALSE),IF($A$109="Produits finis de consommation",VLOOKUP(VLOOKUP($A122,OUTIL!$BA:$BF,B$1,FALSE),REF!$T:$U,2,FALSE),IF($A$109="Produits finis d'equipement agricole",VLOOKUP(VLOOKUP($A122,OUTIL!$BI:$BN,B$1,FALSE),REF!$AI:$AJ,2,FALSE),IF($A$109="Produits finis d'equipement industriel",VLOOKUP(VLOOKUP($A122,OUTIL!$BQ:$BV,B$1,FALSE),REF!$W:$X,2,FALSE),"Ahmadovitch")))))))))</f>
        <v>Appareils émetteurs; récepteurs; pour la radiotéléphonie, la radiotélégraphie</v>
      </c>
      <c r="C122" s="5">
        <f>ROUND(IF($A$109="Alimentation, boissons et tabacs",VLOOKUP($A122,OUTIL!$E:$J,C$1,FALSE),IF($A$109="Demi produits",VLOOKUP($A122,OUTIL!$M:$R,C$1,FALSE),IF($A$109="Energie  et  lubrifiants",VLOOKUP($A122,OUTIL!$U:$Z,C$1,FALSE),IF($A$109="Or industriel",VLOOKUP($A122,OUTIL!$AC:$AH,C$1,FALSE),IF($A$109="Produits bruts d'origine animale et vegetale",VLOOKUP($A122,OUTIL!$AK:$AP,C$1,FALSE),IF($A$109="Produits bruts d'origine minerale",VLOOKUP($A122,OUTIL!$AS:$AX,C$1,FALSE),IF($A$109="Produits finis de consommation",VLOOKUP($A122,OUTIL!$BA:$BF,C$1,FALSE),IF($A$109="Produits finis d'equipement agricole",VLOOKUP($A122,OUTIL!$BI:$BN,C$1,FALSE),IF($A$109="Produits finis d'equipement industriel",VLOOKUP($A122,OUTIL!$BQ:$BV,C$1,FALSE),"Ahmadovitch")))))))))/1000,0)</f>
        <v>18</v>
      </c>
      <c r="D122" s="5">
        <f>ROUND(IF($A$109="Alimentation, boissons et tabacs",VLOOKUP($A122,OUTIL!$E:$J,D$1,FALSE),IF($A$109="Demi produits",VLOOKUP($A122,OUTIL!$M:$R,D$1,FALSE),IF($A$109="Energie  et  lubrifiants",VLOOKUP($A122,OUTIL!$U:$Z,D$1,FALSE),IF($A$109="Or industriel",VLOOKUP($A122,OUTIL!$AC:$AH,D$1,FALSE),IF($A$109="Produits bruts d'origine animale et vegetale",VLOOKUP($A122,OUTIL!$AK:$AP,D$1,FALSE),IF($A$109="Produits bruts d'origine minerale",VLOOKUP($A122,OUTIL!$AS:$AX,D$1,FALSE),IF($A$109="Produits finis de consommation",VLOOKUP($A122,OUTIL!$BA:$BF,D$1,FALSE),IF($A$109="Produits finis d'equipement agricole",VLOOKUP($A122,OUTIL!$BI:$BN,D$1,FALSE),IF($A$109="Produits finis d'equipement industriel",VLOOKUP($A122,OUTIL!$BQ:$BV,D$1,FALSE),"Ahmadovitch")))))))))/1000,0)</f>
        <v>158753</v>
      </c>
      <c r="E122" s="5">
        <f>ROUND(IF($A$109="Alimentation, boissons et tabacs",VLOOKUP($A122,OUTIL!$E:$J,E$1,FALSE),IF($A$109="Demi produits",VLOOKUP($A122,OUTIL!$M:$R,E$1,FALSE),IF($A$109="Energie  et  lubrifiants",VLOOKUP($A122,OUTIL!$U:$Z,E$1,FALSE),IF($A$109="Or industriel",VLOOKUP($A122,OUTIL!$AC:$AH,E$1,FALSE),IF($A$109="Produits bruts d'origine animale et vegetale",VLOOKUP($A122,OUTIL!$AK:$AP,E$1,FALSE),IF($A$109="Produits bruts d'origine minerale",VLOOKUP($A122,OUTIL!$AS:$AX,E$1,FALSE),IF($A$109="Produits finis de consommation",VLOOKUP($A122,OUTIL!$BA:$BF,E$1,FALSE),IF($A$109="Produits finis d'equipement agricole",VLOOKUP($A122,OUTIL!$BI:$BN,E$1,FALSE),IF($A$109="Produits finis d'equipement industriel",VLOOKUP($A122,OUTIL!$BQ:$BV,E$1,FALSE),"Ahmadovitch")))))))))/1000,0)</f>
        <v>2</v>
      </c>
      <c r="F122" s="5">
        <f>ROUND(IF($A$109="Alimentation, boissons et tabacs",VLOOKUP($A122,OUTIL!$E:$J,F$1,FALSE),IF($A$109="Demi produits",VLOOKUP($A122,OUTIL!$M:$R,F$1,FALSE),IF($A$109="Energie  et  lubrifiants",VLOOKUP($A122,OUTIL!$U:$Z,F$1,FALSE),IF($A$109="Or industriel",VLOOKUP($A122,OUTIL!$AC:$AH,F$1,FALSE),IF($A$109="Produits bruts d'origine animale et vegetale",VLOOKUP($A122,OUTIL!$AK:$AP,F$1,FALSE),IF($A$109="Produits bruts d'origine minerale",VLOOKUP($A122,OUTIL!$AS:$AX,F$1,FALSE),IF($A$109="Produits finis de consommation",VLOOKUP($A122,OUTIL!$BA:$BF,F$1,FALSE),IF($A$109="Produits finis d'equipement agricole",VLOOKUP($A122,OUTIL!$BI:$BN,F$1,FALSE),IF($A$109="Produits finis d'equipement industriel",VLOOKUP($A122,OUTIL!$BQ:$BV,F$1,FALSE),"Ahmadovitch")))))))))/1000,0)</f>
        <v>4294</v>
      </c>
      <c r="J122" s="4"/>
      <c r="K122" s="4"/>
      <c r="L122" s="4"/>
      <c r="M122" s="4"/>
    </row>
    <row r="123" spans="1:13" ht="16.5" x14ac:dyDescent="0.3">
      <c r="A123">
        <v>14</v>
      </c>
      <c r="B123" s="5" t="str">
        <f>IF($A$109="Alimentation, boissons et tabacs",VLOOKUP(VLOOKUP($A123,OUTIL!$E:$J,B$1,FALSE),REF!$K:$L,2,FALSE),IF($A$109="Demi produits",VLOOKUP(VLOOKUP($A123,OUTIL!$M:$R,B$1,FALSE),REF!$N:$O,2,FALSE),IF($A$109="Energie  et  lubrifiants",VLOOKUP(VLOOKUP($A123,OUTIL!$U:$Z,B$1,FALSE),REF!$Z:$AA,2,FALSE),IF($A$109="Or industriel",VLOOKUP(VLOOKUP($A123,OUTIL!$AC:$AH,B$1,FALSE),REF!$AC:$AD,2,FALSE),IF($A$109="Produits bruts d'origine animale et vegetale",VLOOKUP(VLOOKUP($A123,OUTIL!$AK:$AP,B$1,FALSE),REF!$Q:$R,2,FALSE),IF($A$109="Produits bruts d'origine minerale",VLOOKUP(VLOOKUP($A123,OUTIL!$AS:$AX,B$1,FALSE),REF!$AF:$AG,2,FALSE),IF($A$109="Produits finis de consommation",VLOOKUP(VLOOKUP($A123,OUTIL!$BA:$BF,B$1,FALSE),REF!$T:$U,2,FALSE),IF($A$109="Produits finis d'equipement agricole",VLOOKUP(VLOOKUP($A123,OUTIL!$BI:$BN,B$1,FALSE),REF!$AI:$AJ,2,FALSE),IF($A$109="Produits finis d'equipement industriel",VLOOKUP(VLOOKUP($A123,OUTIL!$BQ:$BV,B$1,FALSE),REF!$W:$X,2,FALSE),"Ahmadovitch")))))))))</f>
        <v>Groupes pour le conditionnement de l'air</v>
      </c>
      <c r="C123" s="5">
        <f>ROUND(IF($A$109="Alimentation, boissons et tabacs",VLOOKUP($A123,OUTIL!$E:$J,C$1,FALSE),IF($A$109="Demi produits",VLOOKUP($A123,OUTIL!$M:$R,C$1,FALSE),IF($A$109="Energie  et  lubrifiants",VLOOKUP($A123,OUTIL!$U:$Z,C$1,FALSE),IF($A$109="Or industriel",VLOOKUP($A123,OUTIL!$AC:$AH,C$1,FALSE),IF($A$109="Produits bruts d'origine animale et vegetale",VLOOKUP($A123,OUTIL!$AK:$AP,C$1,FALSE),IF($A$109="Produits bruts d'origine minerale",VLOOKUP($A123,OUTIL!$AS:$AX,C$1,FALSE),IF($A$109="Produits finis de consommation",VLOOKUP($A123,OUTIL!$BA:$BF,C$1,FALSE),IF($A$109="Produits finis d'equipement agricole",VLOOKUP($A123,OUTIL!$BI:$BN,C$1,FALSE),IF($A$109="Produits finis d'equipement industriel",VLOOKUP($A123,OUTIL!$BQ:$BV,C$1,FALSE),"Ahmadovitch")))))))))/1000,0)</f>
        <v>1274</v>
      </c>
      <c r="D123" s="5">
        <f>ROUND(IF($A$109="Alimentation, boissons et tabacs",VLOOKUP($A123,OUTIL!$E:$J,D$1,FALSE),IF($A$109="Demi produits",VLOOKUP($A123,OUTIL!$M:$R,D$1,FALSE),IF($A$109="Energie  et  lubrifiants",VLOOKUP($A123,OUTIL!$U:$Z,D$1,FALSE),IF($A$109="Or industriel",VLOOKUP($A123,OUTIL!$AC:$AH,D$1,FALSE),IF($A$109="Produits bruts d'origine animale et vegetale",VLOOKUP($A123,OUTIL!$AK:$AP,D$1,FALSE),IF($A$109="Produits bruts d'origine minerale",VLOOKUP($A123,OUTIL!$AS:$AX,D$1,FALSE),IF($A$109="Produits finis de consommation",VLOOKUP($A123,OUTIL!$BA:$BF,D$1,FALSE),IF($A$109="Produits finis d'equipement agricole",VLOOKUP($A123,OUTIL!$BI:$BN,D$1,FALSE),IF($A$109="Produits finis d'equipement industriel",VLOOKUP($A123,OUTIL!$BQ:$BV,D$1,FALSE),"Ahmadovitch")))))))))/1000,0)</f>
        <v>157619</v>
      </c>
      <c r="E123" s="5">
        <f>ROUND(IF($A$109="Alimentation, boissons et tabacs",VLOOKUP($A123,OUTIL!$E:$J,E$1,FALSE),IF($A$109="Demi produits",VLOOKUP($A123,OUTIL!$M:$R,E$1,FALSE),IF($A$109="Energie  et  lubrifiants",VLOOKUP($A123,OUTIL!$U:$Z,E$1,FALSE),IF($A$109="Or industriel",VLOOKUP($A123,OUTIL!$AC:$AH,E$1,FALSE),IF($A$109="Produits bruts d'origine animale et vegetale",VLOOKUP($A123,OUTIL!$AK:$AP,E$1,FALSE),IF($A$109="Produits bruts d'origine minerale",VLOOKUP($A123,OUTIL!$AS:$AX,E$1,FALSE),IF($A$109="Produits finis de consommation",VLOOKUP($A123,OUTIL!$BA:$BF,E$1,FALSE),IF($A$109="Produits finis d'equipement agricole",VLOOKUP($A123,OUTIL!$BI:$BN,E$1,FALSE),IF($A$109="Produits finis d'equipement industriel",VLOOKUP($A123,OUTIL!$BQ:$BV,E$1,FALSE),"Ahmadovitch")))))))))/1000,0)</f>
        <v>1855</v>
      </c>
      <c r="F123" s="5">
        <f>ROUND(IF($A$109="Alimentation, boissons et tabacs",VLOOKUP($A123,OUTIL!$E:$J,F$1,FALSE),IF($A$109="Demi produits",VLOOKUP($A123,OUTIL!$M:$R,F$1,FALSE),IF($A$109="Energie  et  lubrifiants",VLOOKUP($A123,OUTIL!$U:$Z,F$1,FALSE),IF($A$109="Or industriel",VLOOKUP($A123,OUTIL!$AC:$AH,F$1,FALSE),IF($A$109="Produits bruts d'origine animale et vegetale",VLOOKUP($A123,OUTIL!$AK:$AP,F$1,FALSE),IF($A$109="Produits bruts d'origine minerale",VLOOKUP($A123,OUTIL!$AS:$AX,F$1,FALSE),IF($A$109="Produits finis de consommation",VLOOKUP($A123,OUTIL!$BA:$BF,F$1,FALSE),IF($A$109="Produits finis d'equipement agricole",VLOOKUP($A123,OUTIL!$BI:$BN,F$1,FALSE),IF($A$109="Produits finis d'equipement industriel",VLOOKUP($A123,OUTIL!$BQ:$BV,F$1,FALSE),"Ahmadovitch")))))))))/1000,0)</f>
        <v>228522</v>
      </c>
      <c r="G123" s="4"/>
      <c r="H123" s="4"/>
      <c r="I123" s="4"/>
      <c r="J123" s="4"/>
      <c r="K123" s="4"/>
      <c r="L123" s="4"/>
      <c r="M123" s="4"/>
    </row>
    <row r="124" spans="1:13" ht="16.5" x14ac:dyDescent="0.3">
      <c r="A124">
        <v>15</v>
      </c>
      <c r="B124" s="5" t="str">
        <f>IF($A$109="Alimentation, boissons et tabacs",VLOOKUP(VLOOKUP($A124,OUTIL!$E:$J,B$1,FALSE),REF!$K:$L,2,FALSE),IF($A$109="Demi produits",VLOOKUP(VLOOKUP($A124,OUTIL!$M:$R,B$1,FALSE),REF!$N:$O,2,FALSE),IF($A$109="Energie  et  lubrifiants",VLOOKUP(VLOOKUP($A124,OUTIL!$U:$Z,B$1,FALSE),REF!$Z:$AA,2,FALSE),IF($A$109="Or industriel",VLOOKUP(VLOOKUP($A124,OUTIL!$AC:$AH,B$1,FALSE),REF!$AC:$AD,2,FALSE),IF($A$109="Produits bruts d'origine animale et vegetale",VLOOKUP(VLOOKUP($A124,OUTIL!$AK:$AP,B$1,FALSE),REF!$Q:$R,2,FALSE),IF($A$109="Produits bruts d'origine minerale",VLOOKUP(VLOOKUP($A124,OUTIL!$AS:$AX,B$1,FALSE),REF!$AF:$AG,2,FALSE),IF($A$109="Produits finis de consommation",VLOOKUP(VLOOKUP($A124,OUTIL!$BA:$BF,B$1,FALSE),REF!$T:$U,2,FALSE),IF($A$109="Produits finis d'equipement agricole",VLOOKUP(VLOOKUP($A124,OUTIL!$BI:$BN,B$1,FALSE),REF!$AI:$AJ,2,FALSE),IF($A$109="Produits finis d'equipement industriel",VLOOKUP(VLOOKUP($A124,OUTIL!$BQ:$BV,B$1,FALSE),REF!$W:$X,2,FALSE),"Ahmadovitch")))))))))</f>
        <v>Centrifugeuses et appareils pour filtration des liquides ou des gaz</v>
      </c>
      <c r="C124" s="5">
        <f>ROUND(IF($A$109="Alimentation, boissons et tabacs",VLOOKUP($A124,OUTIL!$E:$J,C$1,FALSE),IF($A$109="Demi produits",VLOOKUP($A124,OUTIL!$M:$R,C$1,FALSE),IF($A$109="Energie  et  lubrifiants",VLOOKUP($A124,OUTIL!$U:$Z,C$1,FALSE),IF($A$109="Or industriel",VLOOKUP($A124,OUTIL!$AC:$AH,C$1,FALSE),IF($A$109="Produits bruts d'origine animale et vegetale",VLOOKUP($A124,OUTIL!$AK:$AP,C$1,FALSE),IF($A$109="Produits bruts d'origine minerale",VLOOKUP($A124,OUTIL!$AS:$AX,C$1,FALSE),IF($A$109="Produits finis de consommation",VLOOKUP($A124,OUTIL!$BA:$BF,C$1,FALSE),IF($A$109="Produits finis d'equipement agricole",VLOOKUP($A124,OUTIL!$BI:$BN,C$1,FALSE),IF($A$109="Produits finis d'equipement industriel",VLOOKUP($A124,OUTIL!$BQ:$BV,C$1,FALSE),"Ahmadovitch")))))))))/1000,0)</f>
        <v>899</v>
      </c>
      <c r="D124" s="5">
        <f>ROUND(IF($A$109="Alimentation, boissons et tabacs",VLOOKUP($A124,OUTIL!$E:$J,D$1,FALSE),IF($A$109="Demi produits",VLOOKUP($A124,OUTIL!$M:$R,D$1,FALSE),IF($A$109="Energie  et  lubrifiants",VLOOKUP($A124,OUTIL!$U:$Z,D$1,FALSE),IF($A$109="Or industriel",VLOOKUP($A124,OUTIL!$AC:$AH,D$1,FALSE),IF($A$109="Produits bruts d'origine animale et vegetale",VLOOKUP($A124,OUTIL!$AK:$AP,D$1,FALSE),IF($A$109="Produits bruts d'origine minerale",VLOOKUP($A124,OUTIL!$AS:$AX,D$1,FALSE),IF($A$109="Produits finis de consommation",VLOOKUP($A124,OUTIL!$BA:$BF,D$1,FALSE),IF($A$109="Produits finis d'equipement agricole",VLOOKUP($A124,OUTIL!$BI:$BN,D$1,FALSE),IF($A$109="Produits finis d'equipement industriel",VLOOKUP($A124,OUTIL!$BQ:$BV,D$1,FALSE),"Ahmadovitch")))))))))/1000,0)</f>
        <v>151748</v>
      </c>
      <c r="E124" s="5">
        <f>ROUND(IF($A$109="Alimentation, boissons et tabacs",VLOOKUP($A124,OUTIL!$E:$J,E$1,FALSE),IF($A$109="Demi produits",VLOOKUP($A124,OUTIL!$M:$R,E$1,FALSE),IF($A$109="Energie  et  lubrifiants",VLOOKUP($A124,OUTIL!$U:$Z,E$1,FALSE),IF($A$109="Or industriel",VLOOKUP($A124,OUTIL!$AC:$AH,E$1,FALSE),IF($A$109="Produits bruts d'origine animale et vegetale",VLOOKUP($A124,OUTIL!$AK:$AP,E$1,FALSE),IF($A$109="Produits bruts d'origine minerale",VLOOKUP($A124,OUTIL!$AS:$AX,E$1,FALSE),IF($A$109="Produits finis de consommation",VLOOKUP($A124,OUTIL!$BA:$BF,E$1,FALSE),IF($A$109="Produits finis d'equipement agricole",VLOOKUP($A124,OUTIL!$BI:$BN,E$1,FALSE),IF($A$109="Produits finis d'equipement industriel",VLOOKUP($A124,OUTIL!$BQ:$BV,E$1,FALSE),"Ahmadovitch")))))))))/1000,0)</f>
        <v>767</v>
      </c>
      <c r="F124" s="5">
        <f>ROUND(IF($A$109="Alimentation, boissons et tabacs",VLOOKUP($A124,OUTIL!$E:$J,F$1,FALSE),IF($A$109="Demi produits",VLOOKUP($A124,OUTIL!$M:$R,F$1,FALSE),IF($A$109="Energie  et  lubrifiants",VLOOKUP($A124,OUTIL!$U:$Z,F$1,FALSE),IF($A$109="Or industriel",VLOOKUP($A124,OUTIL!$AC:$AH,F$1,FALSE),IF($A$109="Produits bruts d'origine animale et vegetale",VLOOKUP($A124,OUTIL!$AK:$AP,F$1,FALSE),IF($A$109="Produits bruts d'origine minerale",VLOOKUP($A124,OUTIL!$AS:$AX,F$1,FALSE),IF($A$109="Produits finis de consommation",VLOOKUP($A124,OUTIL!$BA:$BF,F$1,FALSE),IF($A$109="Produits finis d'equipement agricole",VLOOKUP($A124,OUTIL!$BI:$BN,F$1,FALSE),IF($A$109="Produits finis d'equipement industriel",VLOOKUP($A124,OUTIL!$BQ:$BV,F$1,FALSE),"Ahmadovitch")))))))))/1000,0)</f>
        <v>131934</v>
      </c>
      <c r="J124" s="4"/>
      <c r="K124" s="4"/>
      <c r="L124" s="4"/>
      <c r="M124" s="4"/>
    </row>
    <row r="125" spans="1:13" ht="16.5" x14ac:dyDescent="0.3">
      <c r="A125">
        <v>16</v>
      </c>
      <c r="B125" s="5" t="str">
        <f>IF($A$109="Alimentation, boissons et tabacs",VLOOKUP(VLOOKUP($A125,OUTIL!$E:$J,B$1,FALSE),REF!$K:$L,2,FALSE),IF($A$109="Demi produits",VLOOKUP(VLOOKUP($A125,OUTIL!$M:$R,B$1,FALSE),REF!$N:$O,2,FALSE),IF($A$109="Energie  et  lubrifiants",VLOOKUP(VLOOKUP($A125,OUTIL!$U:$Z,B$1,FALSE),REF!$Z:$AA,2,FALSE),IF($A$109="Or industriel",VLOOKUP(VLOOKUP($A125,OUTIL!$AC:$AH,B$1,FALSE),REF!$AC:$AD,2,FALSE),IF($A$109="Produits bruts d'origine animale et vegetale",VLOOKUP(VLOOKUP($A125,OUTIL!$AK:$AP,B$1,FALSE),REF!$Q:$R,2,FALSE),IF($A$109="Produits bruts d'origine minerale",VLOOKUP(VLOOKUP($A125,OUTIL!$AS:$AX,B$1,FALSE),REF!$AF:$AG,2,FALSE),IF($A$109="Produits finis de consommation",VLOOKUP(VLOOKUP($A125,OUTIL!$BA:$BF,B$1,FALSE),REF!$T:$U,2,FALSE),IF($A$109="Produits finis d'equipement agricole",VLOOKUP(VLOOKUP($A125,OUTIL!$BI:$BN,B$1,FALSE),REF!$AI:$AJ,2,FALSE),IF($A$109="Produits finis d'equipement industriel",VLOOKUP(VLOOKUP($A125,OUTIL!$BQ:$BV,B$1,FALSE),REF!$W:$X,2,FALSE),"Ahmadovitch")))))))))</f>
        <v>Turboréacteurs et turbopropulseurs et leurs parties</v>
      </c>
      <c r="C125" s="5">
        <f>ROUND(IF($A$109="Alimentation, boissons et tabacs",VLOOKUP($A125,OUTIL!$E:$J,C$1,FALSE),IF($A$109="Demi produits",VLOOKUP($A125,OUTIL!$M:$R,C$1,FALSE),IF($A$109="Energie  et  lubrifiants",VLOOKUP($A125,OUTIL!$U:$Z,C$1,FALSE),IF($A$109="Or industriel",VLOOKUP($A125,OUTIL!$AC:$AH,C$1,FALSE),IF($A$109="Produits bruts d'origine animale et vegetale",VLOOKUP($A125,OUTIL!$AK:$AP,C$1,FALSE),IF($A$109="Produits bruts d'origine minerale",VLOOKUP($A125,OUTIL!$AS:$AX,C$1,FALSE),IF($A$109="Produits finis de consommation",VLOOKUP($A125,OUTIL!$BA:$BF,C$1,FALSE),IF($A$109="Produits finis d'equipement agricole",VLOOKUP($A125,OUTIL!$BI:$BN,C$1,FALSE),IF($A$109="Produits finis d'equipement industriel",VLOOKUP($A125,OUTIL!$BQ:$BV,C$1,FALSE),"Ahmadovitch")))))))))/1000,0)</f>
        <v>34</v>
      </c>
      <c r="D125" s="5">
        <f>ROUND(IF($A$109="Alimentation, boissons et tabacs",VLOOKUP($A125,OUTIL!$E:$J,D$1,FALSE),IF($A$109="Demi produits",VLOOKUP($A125,OUTIL!$M:$R,D$1,FALSE),IF($A$109="Energie  et  lubrifiants",VLOOKUP($A125,OUTIL!$U:$Z,D$1,FALSE),IF($A$109="Or industriel",VLOOKUP($A125,OUTIL!$AC:$AH,D$1,FALSE),IF($A$109="Produits bruts d'origine animale et vegetale",VLOOKUP($A125,OUTIL!$AK:$AP,D$1,FALSE),IF($A$109="Produits bruts d'origine minerale",VLOOKUP($A125,OUTIL!$AS:$AX,D$1,FALSE),IF($A$109="Produits finis de consommation",VLOOKUP($A125,OUTIL!$BA:$BF,D$1,FALSE),IF($A$109="Produits finis d'equipement agricole",VLOOKUP($A125,OUTIL!$BI:$BN,D$1,FALSE),IF($A$109="Produits finis d'equipement industriel",VLOOKUP($A125,OUTIL!$BQ:$BV,D$1,FALSE),"Ahmadovitch")))))))))/1000,0)</f>
        <v>150311</v>
      </c>
      <c r="E125" s="5">
        <f>ROUND(IF($A$109="Alimentation, boissons et tabacs",VLOOKUP($A125,OUTIL!$E:$J,E$1,FALSE),IF($A$109="Demi produits",VLOOKUP($A125,OUTIL!$M:$R,E$1,FALSE),IF($A$109="Energie  et  lubrifiants",VLOOKUP($A125,OUTIL!$U:$Z,E$1,FALSE),IF($A$109="Or industriel",VLOOKUP($A125,OUTIL!$AC:$AH,E$1,FALSE),IF($A$109="Produits bruts d'origine animale et vegetale",VLOOKUP($A125,OUTIL!$AK:$AP,E$1,FALSE),IF($A$109="Produits bruts d'origine minerale",VLOOKUP($A125,OUTIL!$AS:$AX,E$1,FALSE),IF($A$109="Produits finis de consommation",VLOOKUP($A125,OUTIL!$BA:$BF,E$1,FALSE),IF($A$109="Produits finis d'equipement agricole",VLOOKUP($A125,OUTIL!$BI:$BN,E$1,FALSE),IF($A$109="Produits finis d'equipement industriel",VLOOKUP($A125,OUTIL!$BQ:$BV,E$1,FALSE),"Ahmadovitch")))))))))/1000,0)</f>
        <v>24</v>
      </c>
      <c r="F125" s="5">
        <f>ROUND(IF($A$109="Alimentation, boissons et tabacs",VLOOKUP($A125,OUTIL!$E:$J,F$1,FALSE),IF($A$109="Demi produits",VLOOKUP($A125,OUTIL!$M:$R,F$1,FALSE),IF($A$109="Energie  et  lubrifiants",VLOOKUP($A125,OUTIL!$U:$Z,F$1,FALSE),IF($A$109="Or industriel",VLOOKUP($A125,OUTIL!$AC:$AH,F$1,FALSE),IF($A$109="Produits bruts d'origine animale et vegetale",VLOOKUP($A125,OUTIL!$AK:$AP,F$1,FALSE),IF($A$109="Produits bruts d'origine minerale",VLOOKUP($A125,OUTIL!$AS:$AX,F$1,FALSE),IF($A$109="Produits finis de consommation",VLOOKUP($A125,OUTIL!$BA:$BF,F$1,FALSE),IF($A$109="Produits finis d'equipement agricole",VLOOKUP($A125,OUTIL!$BI:$BN,F$1,FALSE),IF($A$109="Produits finis d'equipement industriel",VLOOKUP($A125,OUTIL!$BQ:$BV,F$1,FALSE),"Ahmadovitch")))))))))/1000,0)</f>
        <v>110337</v>
      </c>
      <c r="J125" s="4"/>
      <c r="K125" s="4"/>
      <c r="L125" s="4"/>
      <c r="M125" s="4"/>
    </row>
    <row r="126" spans="1:13" ht="16.5" x14ac:dyDescent="0.3">
      <c r="A126">
        <v>17</v>
      </c>
      <c r="B126" s="5" t="str">
        <f>IF($A$109="Alimentation, boissons et tabacs",VLOOKUP(VLOOKUP($A126,OUTIL!$E:$J,B$1,FALSE),REF!$K:$L,2,FALSE),IF($A$109="Demi produits",VLOOKUP(VLOOKUP($A126,OUTIL!$M:$R,B$1,FALSE),REF!$N:$O,2,FALSE),IF($A$109="Energie  et  lubrifiants",VLOOKUP(VLOOKUP($A126,OUTIL!$U:$Z,B$1,FALSE),REF!$Z:$AA,2,FALSE),IF($A$109="Or industriel",VLOOKUP(VLOOKUP($A126,OUTIL!$AC:$AH,B$1,FALSE),REF!$AC:$AD,2,FALSE),IF($A$109="Produits bruts d'origine animale et vegetale",VLOOKUP(VLOOKUP($A126,OUTIL!$AK:$AP,B$1,FALSE),REF!$Q:$R,2,FALSE),IF($A$109="Produits bruts d'origine minerale",VLOOKUP(VLOOKUP($A126,OUTIL!$AS:$AX,B$1,FALSE),REF!$AF:$AG,2,FALSE),IF($A$109="Produits finis de consommation",VLOOKUP(VLOOKUP($A126,OUTIL!$BA:$BF,B$1,FALSE),REF!$T:$U,2,FALSE),IF($A$109="Produits finis d'equipement agricole",VLOOKUP(VLOOKUP($A126,OUTIL!$BI:$BN,B$1,FALSE),REF!$AI:$AJ,2,FALSE),IF($A$109="Produits finis d'equipement industriel",VLOOKUP(VLOOKUP($A126,OUTIL!$BQ:$BV,B$1,FALSE),REF!$W:$X,2,FALSE),"Ahmadovitch")))))))))</f>
        <v>Machines et appareils divers</v>
      </c>
      <c r="C126" s="5">
        <f>ROUND(IF($A$109="Alimentation, boissons et tabacs",VLOOKUP($A126,OUTIL!$E:$J,C$1,FALSE),IF($A$109="Demi produits",VLOOKUP($A126,OUTIL!$M:$R,C$1,FALSE),IF($A$109="Energie  et  lubrifiants",VLOOKUP($A126,OUTIL!$U:$Z,C$1,FALSE),IF($A$109="Or industriel",VLOOKUP($A126,OUTIL!$AC:$AH,C$1,FALSE),IF($A$109="Produits bruts d'origine animale et vegetale",VLOOKUP($A126,OUTIL!$AK:$AP,C$1,FALSE),IF($A$109="Produits bruts d'origine minerale",VLOOKUP($A126,OUTIL!$AS:$AX,C$1,FALSE),IF($A$109="Produits finis de consommation",VLOOKUP($A126,OUTIL!$BA:$BF,C$1,FALSE),IF($A$109="Produits finis d'equipement agricole",VLOOKUP($A126,OUTIL!$BI:$BN,C$1,FALSE),IF($A$109="Produits finis d'equipement industriel",VLOOKUP($A126,OUTIL!$BQ:$BV,C$1,FALSE),"Ahmadovitch")))))))))/1000,0)</f>
        <v>599</v>
      </c>
      <c r="D126" s="5">
        <f>ROUND(IF($A$109="Alimentation, boissons et tabacs",VLOOKUP($A126,OUTIL!$E:$J,D$1,FALSE),IF($A$109="Demi produits",VLOOKUP($A126,OUTIL!$M:$R,D$1,FALSE),IF($A$109="Energie  et  lubrifiants",VLOOKUP($A126,OUTIL!$U:$Z,D$1,FALSE),IF($A$109="Or industriel",VLOOKUP($A126,OUTIL!$AC:$AH,D$1,FALSE),IF($A$109="Produits bruts d'origine animale et vegetale",VLOOKUP($A126,OUTIL!$AK:$AP,D$1,FALSE),IF($A$109="Produits bruts d'origine minerale",VLOOKUP($A126,OUTIL!$AS:$AX,D$1,FALSE),IF($A$109="Produits finis de consommation",VLOOKUP($A126,OUTIL!$BA:$BF,D$1,FALSE),IF($A$109="Produits finis d'equipement agricole",VLOOKUP($A126,OUTIL!$BI:$BN,D$1,FALSE),IF($A$109="Produits finis d'equipement industriel",VLOOKUP($A126,OUTIL!$BQ:$BV,D$1,FALSE),"Ahmadovitch")))))))))/1000,0)</f>
        <v>106875</v>
      </c>
      <c r="E126" s="5">
        <f>ROUND(IF($A$109="Alimentation, boissons et tabacs",VLOOKUP($A126,OUTIL!$E:$J,E$1,FALSE),IF($A$109="Demi produits",VLOOKUP($A126,OUTIL!$M:$R,E$1,FALSE),IF($A$109="Energie  et  lubrifiants",VLOOKUP($A126,OUTIL!$U:$Z,E$1,FALSE),IF($A$109="Or industriel",VLOOKUP($A126,OUTIL!$AC:$AH,E$1,FALSE),IF($A$109="Produits bruts d'origine animale et vegetale",VLOOKUP($A126,OUTIL!$AK:$AP,E$1,FALSE),IF($A$109="Produits bruts d'origine minerale",VLOOKUP($A126,OUTIL!$AS:$AX,E$1,FALSE),IF($A$109="Produits finis de consommation",VLOOKUP($A126,OUTIL!$BA:$BF,E$1,FALSE),IF($A$109="Produits finis d'equipement agricole",VLOOKUP($A126,OUTIL!$BI:$BN,E$1,FALSE),IF($A$109="Produits finis d'equipement industriel",VLOOKUP($A126,OUTIL!$BQ:$BV,E$1,FALSE),"Ahmadovitch")))))))))/1000,0)</f>
        <v>731</v>
      </c>
      <c r="F126" s="5">
        <f>ROUND(IF($A$109="Alimentation, boissons et tabacs",VLOOKUP($A126,OUTIL!$E:$J,F$1,FALSE),IF($A$109="Demi produits",VLOOKUP($A126,OUTIL!$M:$R,F$1,FALSE),IF($A$109="Energie  et  lubrifiants",VLOOKUP($A126,OUTIL!$U:$Z,F$1,FALSE),IF($A$109="Or industriel",VLOOKUP($A126,OUTIL!$AC:$AH,F$1,FALSE),IF($A$109="Produits bruts d'origine animale et vegetale",VLOOKUP($A126,OUTIL!$AK:$AP,F$1,FALSE),IF($A$109="Produits bruts d'origine minerale",VLOOKUP($A126,OUTIL!$AS:$AX,F$1,FALSE),IF($A$109="Produits finis de consommation",VLOOKUP($A126,OUTIL!$BA:$BF,F$1,FALSE),IF($A$109="Produits finis d'equipement agricole",VLOOKUP($A126,OUTIL!$BI:$BN,F$1,FALSE),IF($A$109="Produits finis d'equipement industriel",VLOOKUP($A126,OUTIL!$BQ:$BV,F$1,FALSE),"Ahmadovitch")))))))))/1000,0)</f>
        <v>115582</v>
      </c>
      <c r="G126" s="4"/>
      <c r="H126" s="4"/>
      <c r="I126" s="4"/>
      <c r="J126" s="4"/>
      <c r="K126" s="4"/>
      <c r="L126" s="4"/>
      <c r="M126" s="4"/>
    </row>
    <row r="127" spans="1:13" ht="16.5" x14ac:dyDescent="0.3">
      <c r="A127">
        <v>18</v>
      </c>
      <c r="B127" s="5" t="str">
        <f>IF($A$109="Alimentation, boissons et tabacs",VLOOKUP(VLOOKUP($A127,OUTIL!$E:$J,B$1,FALSE),REF!$K:$L,2,FALSE),IF($A$109="Demi produits",VLOOKUP(VLOOKUP($A127,OUTIL!$M:$R,B$1,FALSE),REF!$N:$O,2,FALSE),IF($A$109="Energie  et  lubrifiants",VLOOKUP(VLOOKUP($A127,OUTIL!$U:$Z,B$1,FALSE),REF!$Z:$AA,2,FALSE),IF($A$109="Or industriel",VLOOKUP(VLOOKUP($A127,OUTIL!$AC:$AH,B$1,FALSE),REF!$AC:$AD,2,FALSE),IF($A$109="Produits bruts d'origine animale et vegetale",VLOOKUP(VLOOKUP($A127,OUTIL!$AK:$AP,B$1,FALSE),REF!$Q:$R,2,FALSE),IF($A$109="Produits bruts d'origine minerale",VLOOKUP(VLOOKUP($A127,OUTIL!$AS:$AX,B$1,FALSE),REF!$AF:$AG,2,FALSE),IF($A$109="Produits finis de consommation",VLOOKUP(VLOOKUP($A127,OUTIL!$BA:$BF,B$1,FALSE),REF!$T:$U,2,FALSE),IF($A$109="Produits finis d'equipement agricole",VLOOKUP(VLOOKUP($A127,OUTIL!$BI:$BN,B$1,FALSE),REF!$AI:$AJ,2,FALSE),IF($A$109="Produits finis d'equipement industriel",VLOOKUP(VLOOKUP($A127,OUTIL!$BQ:$BV,B$1,FALSE),REF!$W:$X,2,FALSE),"Ahmadovitch")))))))))</f>
        <v>Instruments de mesure, de controle ou de précisions</v>
      </c>
      <c r="C127" s="5">
        <f>ROUND(IF($A$109="Alimentation, boissons et tabacs",VLOOKUP($A127,OUTIL!$E:$J,C$1,FALSE),IF($A$109="Demi produits",VLOOKUP($A127,OUTIL!$M:$R,C$1,FALSE),IF($A$109="Energie  et  lubrifiants",VLOOKUP($A127,OUTIL!$U:$Z,C$1,FALSE),IF($A$109="Or industriel",VLOOKUP($A127,OUTIL!$AC:$AH,C$1,FALSE),IF($A$109="Produits bruts d'origine animale et vegetale",VLOOKUP($A127,OUTIL!$AK:$AP,C$1,FALSE),IF($A$109="Produits bruts d'origine minerale",VLOOKUP($A127,OUTIL!$AS:$AX,C$1,FALSE),IF($A$109="Produits finis de consommation",VLOOKUP($A127,OUTIL!$BA:$BF,C$1,FALSE),IF($A$109="Produits finis d'equipement agricole",VLOOKUP($A127,OUTIL!$BI:$BN,C$1,FALSE),IF($A$109="Produits finis d'equipement industriel",VLOOKUP($A127,OUTIL!$BQ:$BV,C$1,FALSE),"Ahmadovitch")))))))))/1000,0)</f>
        <v>138</v>
      </c>
      <c r="D127" s="5">
        <f>ROUND(IF($A$109="Alimentation, boissons et tabacs",VLOOKUP($A127,OUTIL!$E:$J,D$1,FALSE),IF($A$109="Demi produits",VLOOKUP($A127,OUTIL!$M:$R,D$1,FALSE),IF($A$109="Energie  et  lubrifiants",VLOOKUP($A127,OUTIL!$U:$Z,D$1,FALSE),IF($A$109="Or industriel",VLOOKUP($A127,OUTIL!$AC:$AH,D$1,FALSE),IF($A$109="Produits bruts d'origine animale et vegetale",VLOOKUP($A127,OUTIL!$AK:$AP,D$1,FALSE),IF($A$109="Produits bruts d'origine minerale",VLOOKUP($A127,OUTIL!$AS:$AX,D$1,FALSE),IF($A$109="Produits finis de consommation",VLOOKUP($A127,OUTIL!$BA:$BF,D$1,FALSE),IF($A$109="Produits finis d'equipement agricole",VLOOKUP($A127,OUTIL!$BI:$BN,D$1,FALSE),IF($A$109="Produits finis d'equipement industriel",VLOOKUP($A127,OUTIL!$BQ:$BV,D$1,FALSE),"Ahmadovitch")))))))))/1000,0)</f>
        <v>75476</v>
      </c>
      <c r="E127" s="5">
        <f>ROUND(IF($A$109="Alimentation, boissons et tabacs",VLOOKUP($A127,OUTIL!$E:$J,E$1,FALSE),IF($A$109="Demi produits",VLOOKUP($A127,OUTIL!$M:$R,E$1,FALSE),IF($A$109="Energie  et  lubrifiants",VLOOKUP($A127,OUTIL!$U:$Z,E$1,FALSE),IF($A$109="Or industriel",VLOOKUP($A127,OUTIL!$AC:$AH,E$1,FALSE),IF($A$109="Produits bruts d'origine animale et vegetale",VLOOKUP($A127,OUTIL!$AK:$AP,E$1,FALSE),IF($A$109="Produits bruts d'origine minerale",VLOOKUP($A127,OUTIL!$AS:$AX,E$1,FALSE),IF($A$109="Produits finis de consommation",VLOOKUP($A127,OUTIL!$BA:$BF,E$1,FALSE),IF($A$109="Produits finis d'equipement agricole",VLOOKUP($A127,OUTIL!$BI:$BN,E$1,FALSE),IF($A$109="Produits finis d'equipement industriel",VLOOKUP($A127,OUTIL!$BQ:$BV,E$1,FALSE),"Ahmadovitch")))))))))/1000,0)</f>
        <v>142</v>
      </c>
      <c r="F127" s="5">
        <f>ROUND(IF($A$109="Alimentation, boissons et tabacs",VLOOKUP($A127,OUTIL!$E:$J,F$1,FALSE),IF($A$109="Demi produits",VLOOKUP($A127,OUTIL!$M:$R,F$1,FALSE),IF($A$109="Energie  et  lubrifiants",VLOOKUP($A127,OUTIL!$U:$Z,F$1,FALSE),IF($A$109="Or industriel",VLOOKUP($A127,OUTIL!$AC:$AH,F$1,FALSE),IF($A$109="Produits bruts d'origine animale et vegetale",VLOOKUP($A127,OUTIL!$AK:$AP,F$1,FALSE),IF($A$109="Produits bruts d'origine minerale",VLOOKUP($A127,OUTIL!$AS:$AX,F$1,FALSE),IF($A$109="Produits finis de consommation",VLOOKUP($A127,OUTIL!$BA:$BF,F$1,FALSE),IF($A$109="Produits finis d'equipement agricole",VLOOKUP($A127,OUTIL!$BI:$BN,F$1,FALSE),IF($A$109="Produits finis d'equipement industriel",VLOOKUP($A127,OUTIL!$BQ:$BV,F$1,FALSE),"Ahmadovitch")))))))))/1000,0)</f>
        <v>62117</v>
      </c>
      <c r="G127" s="4"/>
      <c r="H127" s="4"/>
      <c r="I127" s="4"/>
      <c r="J127" s="4"/>
      <c r="K127" s="4"/>
      <c r="L127" s="4"/>
      <c r="M127" s="4"/>
    </row>
    <row r="128" spans="1:13" ht="16.5" x14ac:dyDescent="0.3">
      <c r="A128">
        <v>19</v>
      </c>
      <c r="B128" s="5" t="str">
        <f>IF($A$109="Alimentation, boissons et tabacs",VLOOKUP(VLOOKUP($A128,OUTIL!$E:$J,B$1,FALSE),REF!$K:$L,2,FALSE),IF($A$109="Demi produits",VLOOKUP(VLOOKUP($A128,OUTIL!$M:$R,B$1,FALSE),REF!$N:$O,2,FALSE),IF($A$109="Energie  et  lubrifiants",VLOOKUP(VLOOKUP($A128,OUTIL!$U:$Z,B$1,FALSE),REF!$Z:$AA,2,FALSE),IF($A$109="Or industriel",VLOOKUP(VLOOKUP($A128,OUTIL!$AC:$AH,B$1,FALSE),REF!$AC:$AD,2,FALSE),IF($A$109="Produits bruts d'origine animale et vegetale",VLOOKUP(VLOOKUP($A128,OUTIL!$AK:$AP,B$1,FALSE),REF!$Q:$R,2,FALSE),IF($A$109="Produits bruts d'origine minerale",VLOOKUP(VLOOKUP($A128,OUTIL!$AS:$AX,B$1,FALSE),REF!$AF:$AG,2,FALSE),IF($A$109="Produits finis de consommation",VLOOKUP(VLOOKUP($A128,OUTIL!$BA:$BF,B$1,FALSE),REF!$T:$U,2,FALSE),IF($A$109="Produits finis d'equipement agricole",VLOOKUP(VLOOKUP($A128,OUTIL!$BI:$BN,B$1,FALSE),REF!$AI:$AJ,2,FALSE),IF($A$109="Produits finis d'equipement industriel",VLOOKUP(VLOOKUP($A128,OUTIL!$BQ:$BV,B$1,FALSE),REF!$W:$X,2,FALSE),"Ahmadovitch")))))))))</f>
        <v>Instruments et appareils médico-chirurgicaux</v>
      </c>
      <c r="C128" s="5">
        <f>ROUND(IF($A$109="Alimentation, boissons et tabacs",VLOOKUP($A128,OUTIL!$E:$J,C$1,FALSE),IF($A$109="Demi produits",VLOOKUP($A128,OUTIL!$M:$R,C$1,FALSE),IF($A$109="Energie  et  lubrifiants",VLOOKUP($A128,OUTIL!$U:$Z,C$1,FALSE),IF($A$109="Or industriel",VLOOKUP($A128,OUTIL!$AC:$AH,C$1,FALSE),IF($A$109="Produits bruts d'origine animale et vegetale",VLOOKUP($A128,OUTIL!$AK:$AP,C$1,FALSE),IF($A$109="Produits bruts d'origine minerale",VLOOKUP($A128,OUTIL!$AS:$AX,C$1,FALSE),IF($A$109="Produits finis de consommation",VLOOKUP($A128,OUTIL!$BA:$BF,C$1,FALSE),IF($A$109="Produits finis d'equipement agricole",VLOOKUP($A128,OUTIL!$BI:$BN,C$1,FALSE),IF($A$109="Produits finis d'equipement industriel",VLOOKUP($A128,OUTIL!$BQ:$BV,C$1,FALSE),"Ahmadovitch")))))))))/1000,0)</f>
        <v>139</v>
      </c>
      <c r="D128" s="5">
        <f>ROUND(IF($A$109="Alimentation, boissons et tabacs",VLOOKUP($A128,OUTIL!$E:$J,D$1,FALSE),IF($A$109="Demi produits",VLOOKUP($A128,OUTIL!$M:$R,D$1,FALSE),IF($A$109="Energie  et  lubrifiants",VLOOKUP($A128,OUTIL!$U:$Z,D$1,FALSE),IF($A$109="Or industriel",VLOOKUP($A128,OUTIL!$AC:$AH,D$1,FALSE),IF($A$109="Produits bruts d'origine animale et vegetale",VLOOKUP($A128,OUTIL!$AK:$AP,D$1,FALSE),IF($A$109="Produits bruts d'origine minerale",VLOOKUP($A128,OUTIL!$AS:$AX,D$1,FALSE),IF($A$109="Produits finis de consommation",VLOOKUP($A128,OUTIL!$BA:$BF,D$1,FALSE),IF($A$109="Produits finis d'equipement agricole",VLOOKUP($A128,OUTIL!$BI:$BN,D$1,FALSE),IF($A$109="Produits finis d'equipement industriel",VLOOKUP($A128,OUTIL!$BQ:$BV,D$1,FALSE),"Ahmadovitch")))))))))/1000,0)</f>
        <v>71467</v>
      </c>
      <c r="E128" s="5">
        <f>ROUND(IF($A$109="Alimentation, boissons et tabacs",VLOOKUP($A128,OUTIL!$E:$J,E$1,FALSE),IF($A$109="Demi produits",VLOOKUP($A128,OUTIL!$M:$R,E$1,FALSE),IF($A$109="Energie  et  lubrifiants",VLOOKUP($A128,OUTIL!$U:$Z,E$1,FALSE),IF($A$109="Or industriel",VLOOKUP($A128,OUTIL!$AC:$AH,E$1,FALSE),IF($A$109="Produits bruts d'origine animale et vegetale",VLOOKUP($A128,OUTIL!$AK:$AP,E$1,FALSE),IF($A$109="Produits bruts d'origine minerale",VLOOKUP($A128,OUTIL!$AS:$AX,E$1,FALSE),IF($A$109="Produits finis de consommation",VLOOKUP($A128,OUTIL!$BA:$BF,E$1,FALSE),IF($A$109="Produits finis d'equipement agricole",VLOOKUP($A128,OUTIL!$BI:$BN,E$1,FALSE),IF($A$109="Produits finis d'equipement industriel",VLOOKUP($A128,OUTIL!$BQ:$BV,E$1,FALSE),"Ahmadovitch")))))))))/1000,0)</f>
        <v>133</v>
      </c>
      <c r="F128" s="5">
        <f>ROUND(IF($A$109="Alimentation, boissons et tabacs",VLOOKUP($A128,OUTIL!$E:$J,F$1,FALSE),IF($A$109="Demi produits",VLOOKUP($A128,OUTIL!$M:$R,F$1,FALSE),IF($A$109="Energie  et  lubrifiants",VLOOKUP($A128,OUTIL!$U:$Z,F$1,FALSE),IF($A$109="Or industriel",VLOOKUP($A128,OUTIL!$AC:$AH,F$1,FALSE),IF($A$109="Produits bruts d'origine animale et vegetale",VLOOKUP($A128,OUTIL!$AK:$AP,F$1,FALSE),IF($A$109="Produits bruts d'origine minerale",VLOOKUP($A128,OUTIL!$AS:$AX,F$1,FALSE),IF($A$109="Produits finis de consommation",VLOOKUP($A128,OUTIL!$BA:$BF,F$1,FALSE),IF($A$109="Produits finis d'equipement agricole",VLOOKUP($A128,OUTIL!$BI:$BN,F$1,FALSE),IF($A$109="Produits finis d'equipement industriel",VLOOKUP($A128,OUTIL!$BQ:$BV,F$1,FALSE),"Ahmadovitch")))))))))/1000,0)</f>
        <v>52169</v>
      </c>
      <c r="J128" s="4"/>
      <c r="K128" s="4"/>
      <c r="L128" s="4"/>
      <c r="M128" s="4"/>
    </row>
    <row r="129" spans="1:13" ht="16.5" x14ac:dyDescent="0.3">
      <c r="A129">
        <v>20</v>
      </c>
      <c r="B129" s="5" t="str">
        <f>IF($A$109="Alimentation, boissons et tabacs",VLOOKUP(VLOOKUP($A129,OUTIL!$E:$J,B$1,FALSE),REF!$K:$L,2,FALSE),IF($A$109="Demi produits",VLOOKUP(VLOOKUP($A129,OUTIL!$M:$R,B$1,FALSE),REF!$N:$O,2,FALSE),IF($A$109="Energie  et  lubrifiants",VLOOKUP(VLOOKUP($A129,OUTIL!$U:$Z,B$1,FALSE),REF!$Z:$AA,2,FALSE),IF($A$109="Or industriel",VLOOKUP(VLOOKUP($A129,OUTIL!$AC:$AH,B$1,FALSE),REF!$AC:$AD,2,FALSE),IF($A$109="Produits bruts d'origine animale et vegetale",VLOOKUP(VLOOKUP($A129,OUTIL!$AK:$AP,B$1,FALSE),REF!$Q:$R,2,FALSE),IF($A$109="Produits bruts d'origine minerale",VLOOKUP(VLOOKUP($A129,OUTIL!$AS:$AX,B$1,FALSE),REF!$AF:$AG,2,FALSE),IF($A$109="Produits finis de consommation",VLOOKUP(VLOOKUP($A129,OUTIL!$BA:$BF,B$1,FALSE),REF!$T:$U,2,FALSE),IF($A$109="Produits finis d'equipement agricole",VLOOKUP(VLOOKUP($A129,OUTIL!$BI:$BN,B$1,FALSE),REF!$AI:$AJ,2,FALSE),IF($A$109="Produits finis d'equipement industriel",VLOOKUP(VLOOKUP($A129,OUTIL!$BQ:$BV,B$1,FALSE),REF!$W:$X,2,FALSE),"Ahmadovitch")))))))))</f>
        <v>Machines et appareils servant à l'impression</v>
      </c>
      <c r="C129" s="5">
        <f>ROUND(IF($A$109="Alimentation, boissons et tabacs",VLOOKUP($A129,OUTIL!$E:$J,C$1,FALSE),IF($A$109="Demi produits",VLOOKUP($A129,OUTIL!$M:$R,C$1,FALSE),IF($A$109="Energie  et  lubrifiants",VLOOKUP($A129,OUTIL!$U:$Z,C$1,FALSE),IF($A$109="Or industriel",VLOOKUP($A129,OUTIL!$AC:$AH,C$1,FALSE),IF($A$109="Produits bruts d'origine animale et vegetale",VLOOKUP($A129,OUTIL!$AK:$AP,C$1,FALSE),IF($A$109="Produits bruts d'origine minerale",VLOOKUP($A129,OUTIL!$AS:$AX,C$1,FALSE),IF($A$109="Produits finis de consommation",VLOOKUP($A129,OUTIL!$BA:$BF,C$1,FALSE),IF($A$109="Produits finis d'equipement agricole",VLOOKUP($A129,OUTIL!$BI:$BN,C$1,FALSE),IF($A$109="Produits finis d'equipement industriel",VLOOKUP($A129,OUTIL!$BQ:$BV,C$1,FALSE),"Ahmadovitch")))))))))/1000,0)</f>
        <v>294</v>
      </c>
      <c r="D129" s="5">
        <f>ROUND(IF($A$109="Alimentation, boissons et tabacs",VLOOKUP($A129,OUTIL!$E:$J,D$1,FALSE),IF($A$109="Demi produits",VLOOKUP($A129,OUTIL!$M:$R,D$1,FALSE),IF($A$109="Energie  et  lubrifiants",VLOOKUP($A129,OUTIL!$U:$Z,D$1,FALSE),IF($A$109="Or industriel",VLOOKUP($A129,OUTIL!$AC:$AH,D$1,FALSE),IF($A$109="Produits bruts d'origine animale et vegetale",VLOOKUP($A129,OUTIL!$AK:$AP,D$1,FALSE),IF($A$109="Produits bruts d'origine minerale",VLOOKUP($A129,OUTIL!$AS:$AX,D$1,FALSE),IF($A$109="Produits finis de consommation",VLOOKUP($A129,OUTIL!$BA:$BF,D$1,FALSE),IF($A$109="Produits finis d'equipement agricole",VLOOKUP($A129,OUTIL!$BI:$BN,D$1,FALSE),IF($A$109="Produits finis d'equipement industriel",VLOOKUP($A129,OUTIL!$BQ:$BV,D$1,FALSE),"Ahmadovitch")))))))))/1000,0)</f>
        <v>66248</v>
      </c>
      <c r="E129" s="5">
        <f>ROUND(IF($A$109="Alimentation, boissons et tabacs",VLOOKUP($A129,OUTIL!$E:$J,E$1,FALSE),IF($A$109="Demi produits",VLOOKUP($A129,OUTIL!$M:$R,E$1,FALSE),IF($A$109="Energie  et  lubrifiants",VLOOKUP($A129,OUTIL!$U:$Z,E$1,FALSE),IF($A$109="Or industriel",VLOOKUP($A129,OUTIL!$AC:$AH,E$1,FALSE),IF($A$109="Produits bruts d'origine animale et vegetale",VLOOKUP($A129,OUTIL!$AK:$AP,E$1,FALSE),IF($A$109="Produits bruts d'origine minerale",VLOOKUP($A129,OUTIL!$AS:$AX,E$1,FALSE),IF($A$109="Produits finis de consommation",VLOOKUP($A129,OUTIL!$BA:$BF,E$1,FALSE),IF($A$109="Produits finis d'equipement agricole",VLOOKUP($A129,OUTIL!$BI:$BN,E$1,FALSE),IF($A$109="Produits finis d'equipement industriel",VLOOKUP($A129,OUTIL!$BQ:$BV,E$1,FALSE),"Ahmadovitch")))))))))/1000,0)</f>
        <v>313</v>
      </c>
      <c r="F129" s="5">
        <f>ROUND(IF($A$109="Alimentation, boissons et tabacs",VLOOKUP($A129,OUTIL!$E:$J,F$1,FALSE),IF($A$109="Demi produits",VLOOKUP($A129,OUTIL!$M:$R,F$1,FALSE),IF($A$109="Energie  et  lubrifiants",VLOOKUP($A129,OUTIL!$U:$Z,F$1,FALSE),IF($A$109="Or industriel",VLOOKUP($A129,OUTIL!$AC:$AH,F$1,FALSE),IF($A$109="Produits bruts d'origine animale et vegetale",VLOOKUP($A129,OUTIL!$AK:$AP,F$1,FALSE),IF($A$109="Produits bruts d'origine minerale",VLOOKUP($A129,OUTIL!$AS:$AX,F$1,FALSE),IF($A$109="Produits finis de consommation",VLOOKUP($A129,OUTIL!$BA:$BF,F$1,FALSE),IF($A$109="Produits finis d'equipement agricole",VLOOKUP($A129,OUTIL!$BI:$BN,F$1,FALSE),IF($A$109="Produits finis d'equipement industriel",VLOOKUP($A129,OUTIL!$BQ:$BV,F$1,FALSE),"Ahmadovitch")))))))))/1000,0)</f>
        <v>62511</v>
      </c>
      <c r="J129" s="4"/>
      <c r="K129" s="4"/>
      <c r="L129" s="4"/>
      <c r="M129" s="4"/>
    </row>
    <row r="130" spans="1:13" ht="16.5" x14ac:dyDescent="0.3">
      <c r="A130">
        <v>21</v>
      </c>
      <c r="B130" s="5" t="str">
        <f>IF($A$109="Alimentation, boissons et tabacs",VLOOKUP(VLOOKUP($A130,OUTIL!$E:$J,B$1,FALSE),REF!$K:$L,2,FALSE),IF($A$109="Demi produits",VLOOKUP(VLOOKUP($A130,OUTIL!$M:$R,B$1,FALSE),REF!$N:$O,2,FALSE),IF($A$109="Energie  et  lubrifiants",VLOOKUP(VLOOKUP($A130,OUTIL!$U:$Z,B$1,FALSE),REF!$Z:$AA,2,FALSE),IF($A$109="Or industriel",VLOOKUP(VLOOKUP($A130,OUTIL!$AC:$AH,B$1,FALSE),REF!$AC:$AD,2,FALSE),IF($A$109="Produits bruts d'origine animale et vegetale",VLOOKUP(VLOOKUP($A130,OUTIL!$AK:$AP,B$1,FALSE),REF!$Q:$R,2,FALSE),IF($A$109="Produits bruts d'origine minerale",VLOOKUP(VLOOKUP($A130,OUTIL!$AS:$AX,B$1,FALSE),REF!$AF:$AG,2,FALSE),IF($A$109="Produits finis de consommation",VLOOKUP(VLOOKUP($A130,OUTIL!$BA:$BF,B$1,FALSE),REF!$T:$U,2,FALSE),IF($A$109="Produits finis d'equipement agricole",VLOOKUP(VLOOKUP($A130,OUTIL!$BI:$BN,B$1,FALSE),REF!$AI:$AJ,2,FALSE),IF($A$109="Produits finis d'equipement industriel",VLOOKUP(VLOOKUP($A130,OUTIL!$BQ:$BV,B$1,FALSE),REF!$W:$X,2,FALSE),"Ahmadovitch")))))))))</f>
        <v>Articles textiles d'emballage</v>
      </c>
      <c r="C130" s="5">
        <f>ROUND(IF($A$109="Alimentation, boissons et tabacs",VLOOKUP($A130,OUTIL!$E:$J,C$1,FALSE),IF($A$109="Demi produits",VLOOKUP($A130,OUTIL!$M:$R,C$1,FALSE),IF($A$109="Energie  et  lubrifiants",VLOOKUP($A130,OUTIL!$U:$Z,C$1,FALSE),IF($A$109="Or industriel",VLOOKUP($A130,OUTIL!$AC:$AH,C$1,FALSE),IF($A$109="Produits bruts d'origine animale et vegetale",VLOOKUP($A130,OUTIL!$AK:$AP,C$1,FALSE),IF($A$109="Produits bruts d'origine minerale",VLOOKUP($A130,OUTIL!$AS:$AX,C$1,FALSE),IF($A$109="Produits finis de consommation",VLOOKUP($A130,OUTIL!$BA:$BF,C$1,FALSE),IF($A$109="Produits finis d'equipement agricole",VLOOKUP($A130,OUTIL!$BI:$BN,C$1,FALSE),IF($A$109="Produits finis d'equipement industriel",VLOOKUP($A130,OUTIL!$BQ:$BV,C$1,FALSE),"Ahmadovitch")))))))))/1000,0)</f>
        <v>1791</v>
      </c>
      <c r="D130" s="5">
        <f>ROUND(IF($A$109="Alimentation, boissons et tabacs",VLOOKUP($A130,OUTIL!$E:$J,D$1,FALSE),IF($A$109="Demi produits",VLOOKUP($A130,OUTIL!$M:$R,D$1,FALSE),IF($A$109="Energie  et  lubrifiants",VLOOKUP($A130,OUTIL!$U:$Z,D$1,FALSE),IF($A$109="Or industriel",VLOOKUP($A130,OUTIL!$AC:$AH,D$1,FALSE),IF($A$109="Produits bruts d'origine animale et vegetale",VLOOKUP($A130,OUTIL!$AK:$AP,D$1,FALSE),IF($A$109="Produits bruts d'origine minerale",VLOOKUP($A130,OUTIL!$AS:$AX,D$1,FALSE),IF($A$109="Produits finis de consommation",VLOOKUP($A130,OUTIL!$BA:$BF,D$1,FALSE),IF($A$109="Produits finis d'equipement agricole",VLOOKUP($A130,OUTIL!$BI:$BN,D$1,FALSE),IF($A$109="Produits finis d'equipement industriel",VLOOKUP($A130,OUTIL!$BQ:$BV,D$1,FALSE),"Ahmadovitch")))))))))/1000,0)</f>
        <v>53656</v>
      </c>
      <c r="E130" s="5">
        <f>ROUND(IF($A$109="Alimentation, boissons et tabacs",VLOOKUP($A130,OUTIL!$E:$J,E$1,FALSE),IF($A$109="Demi produits",VLOOKUP($A130,OUTIL!$M:$R,E$1,FALSE),IF($A$109="Energie  et  lubrifiants",VLOOKUP($A130,OUTIL!$U:$Z,E$1,FALSE),IF($A$109="Or industriel",VLOOKUP($A130,OUTIL!$AC:$AH,E$1,FALSE),IF($A$109="Produits bruts d'origine animale et vegetale",VLOOKUP($A130,OUTIL!$AK:$AP,E$1,FALSE),IF($A$109="Produits bruts d'origine minerale",VLOOKUP($A130,OUTIL!$AS:$AX,E$1,FALSE),IF($A$109="Produits finis de consommation",VLOOKUP($A130,OUTIL!$BA:$BF,E$1,FALSE),IF($A$109="Produits finis d'equipement agricole",VLOOKUP($A130,OUTIL!$BI:$BN,E$1,FALSE),IF($A$109="Produits finis d'equipement industriel",VLOOKUP($A130,OUTIL!$BQ:$BV,E$1,FALSE),"Ahmadovitch")))))))))/1000,0)</f>
        <v>1830</v>
      </c>
      <c r="F130" s="5">
        <f>ROUND(IF($A$109="Alimentation, boissons et tabacs",VLOOKUP($A130,OUTIL!$E:$J,F$1,FALSE),IF($A$109="Demi produits",VLOOKUP($A130,OUTIL!$M:$R,F$1,FALSE),IF($A$109="Energie  et  lubrifiants",VLOOKUP($A130,OUTIL!$U:$Z,F$1,FALSE),IF($A$109="Or industriel",VLOOKUP($A130,OUTIL!$AC:$AH,F$1,FALSE),IF($A$109="Produits bruts d'origine animale et vegetale",VLOOKUP($A130,OUTIL!$AK:$AP,F$1,FALSE),IF($A$109="Produits bruts d'origine minerale",VLOOKUP($A130,OUTIL!$AS:$AX,F$1,FALSE),IF($A$109="Produits finis de consommation",VLOOKUP($A130,OUTIL!$BA:$BF,F$1,FALSE),IF($A$109="Produits finis d'equipement agricole",VLOOKUP($A130,OUTIL!$BI:$BN,F$1,FALSE),IF($A$109="Produits finis d'equipement industriel",VLOOKUP($A130,OUTIL!$BQ:$BV,F$1,FALSE),"Ahmadovitch")))))))))/1000,0)</f>
        <v>50280</v>
      </c>
      <c r="J130" s="4"/>
      <c r="K130" s="4"/>
      <c r="L130" s="4"/>
      <c r="M130" s="4"/>
    </row>
    <row r="131" spans="1:13" ht="16.5" x14ac:dyDescent="0.3">
      <c r="A131">
        <v>22</v>
      </c>
      <c r="B131" s="5" t="str">
        <f>IF($A$109="Alimentation, boissons et tabacs",VLOOKUP(VLOOKUP($A131,OUTIL!$E:$J,B$1,FALSE),REF!$K:$L,2,FALSE),IF($A$109="Demi produits",VLOOKUP(VLOOKUP($A131,OUTIL!$M:$R,B$1,FALSE),REF!$N:$O,2,FALSE),IF($A$109="Energie  et  lubrifiants",VLOOKUP(VLOOKUP($A131,OUTIL!$U:$Z,B$1,FALSE),REF!$Z:$AA,2,FALSE),IF($A$109="Or industriel",VLOOKUP(VLOOKUP($A131,OUTIL!$AC:$AH,B$1,FALSE),REF!$AC:$AD,2,FALSE),IF($A$109="Produits bruts d'origine animale et vegetale",VLOOKUP(VLOOKUP($A131,OUTIL!$AK:$AP,B$1,FALSE),REF!$Q:$R,2,FALSE),IF($A$109="Produits bruts d'origine minerale",VLOOKUP(VLOOKUP($A131,OUTIL!$AS:$AX,B$1,FALSE),REF!$AF:$AG,2,FALSE),IF($A$109="Produits finis de consommation",VLOOKUP(VLOOKUP($A131,OUTIL!$BA:$BF,B$1,FALSE),REF!$T:$U,2,FALSE),IF($A$109="Produits finis d'equipement agricole",VLOOKUP(VLOOKUP($A131,OUTIL!$BI:$BN,B$1,FALSE),REF!$AI:$AJ,2,FALSE),IF($A$109="Produits finis d'equipement industriel",VLOOKUP(VLOOKUP($A131,OUTIL!$BQ:$BV,B$1,FALSE),REF!$W:$X,2,FALSE),"Ahmadovitch")))))))))</f>
        <v>Parties de machines ou d'appareils ne comportant pas de connexions électriques</v>
      </c>
      <c r="C131" s="5">
        <f>ROUND(IF($A$109="Alimentation, boissons et tabacs",VLOOKUP($A131,OUTIL!$E:$J,C$1,FALSE),IF($A$109="Demi produits",VLOOKUP($A131,OUTIL!$M:$R,C$1,FALSE),IF($A$109="Energie  et  lubrifiants",VLOOKUP($A131,OUTIL!$U:$Z,C$1,FALSE),IF($A$109="Or industriel",VLOOKUP($A131,OUTIL!$AC:$AH,C$1,FALSE),IF($A$109="Produits bruts d'origine animale et vegetale",VLOOKUP($A131,OUTIL!$AK:$AP,C$1,FALSE),IF($A$109="Produits bruts d'origine minerale",VLOOKUP($A131,OUTIL!$AS:$AX,C$1,FALSE),IF($A$109="Produits finis de consommation",VLOOKUP($A131,OUTIL!$BA:$BF,C$1,FALSE),IF($A$109="Produits finis d'equipement agricole",VLOOKUP($A131,OUTIL!$BI:$BN,C$1,FALSE),IF($A$109="Produits finis d'equipement industriel",VLOOKUP($A131,OUTIL!$BQ:$BV,C$1,FALSE),"Ahmadovitch")))))))))/1000,0)</f>
        <v>163</v>
      </c>
      <c r="D131" s="5">
        <f>ROUND(IF($A$109="Alimentation, boissons et tabacs",VLOOKUP($A131,OUTIL!$E:$J,D$1,FALSE),IF($A$109="Demi produits",VLOOKUP($A131,OUTIL!$M:$R,D$1,FALSE),IF($A$109="Energie  et  lubrifiants",VLOOKUP($A131,OUTIL!$U:$Z,D$1,FALSE),IF($A$109="Or industriel",VLOOKUP($A131,OUTIL!$AC:$AH,D$1,FALSE),IF($A$109="Produits bruts d'origine animale et vegetale",VLOOKUP($A131,OUTIL!$AK:$AP,D$1,FALSE),IF($A$109="Produits bruts d'origine minerale",VLOOKUP($A131,OUTIL!$AS:$AX,D$1,FALSE),IF($A$109="Produits finis de consommation",VLOOKUP($A131,OUTIL!$BA:$BF,D$1,FALSE),IF($A$109="Produits finis d'equipement agricole",VLOOKUP($A131,OUTIL!$BI:$BN,D$1,FALSE),IF($A$109="Produits finis d'equipement industriel",VLOOKUP($A131,OUTIL!$BQ:$BV,D$1,FALSE),"Ahmadovitch")))))))))/1000,0)</f>
        <v>33314</v>
      </c>
      <c r="E131" s="5">
        <f>ROUND(IF($A$109="Alimentation, boissons et tabacs",VLOOKUP($A131,OUTIL!$E:$J,E$1,FALSE),IF($A$109="Demi produits",VLOOKUP($A131,OUTIL!$M:$R,E$1,FALSE),IF($A$109="Energie  et  lubrifiants",VLOOKUP($A131,OUTIL!$U:$Z,E$1,FALSE),IF($A$109="Or industriel",VLOOKUP($A131,OUTIL!$AC:$AH,E$1,FALSE),IF($A$109="Produits bruts d'origine animale et vegetale",VLOOKUP($A131,OUTIL!$AK:$AP,E$1,FALSE),IF($A$109="Produits bruts d'origine minerale",VLOOKUP($A131,OUTIL!$AS:$AX,E$1,FALSE),IF($A$109="Produits finis de consommation",VLOOKUP($A131,OUTIL!$BA:$BF,E$1,FALSE),IF($A$109="Produits finis d'equipement agricole",VLOOKUP($A131,OUTIL!$BI:$BN,E$1,FALSE),IF($A$109="Produits finis d'equipement industriel",VLOOKUP($A131,OUTIL!$BQ:$BV,E$1,FALSE),"Ahmadovitch")))))))))/1000,0)</f>
        <v>160</v>
      </c>
      <c r="F131" s="5">
        <f>ROUND(IF($A$109="Alimentation, boissons et tabacs",VLOOKUP($A131,OUTIL!$E:$J,F$1,FALSE),IF($A$109="Demi produits",VLOOKUP($A131,OUTIL!$M:$R,F$1,FALSE),IF($A$109="Energie  et  lubrifiants",VLOOKUP($A131,OUTIL!$U:$Z,F$1,FALSE),IF($A$109="Or industriel",VLOOKUP($A131,OUTIL!$AC:$AH,F$1,FALSE),IF($A$109="Produits bruts d'origine animale et vegetale",VLOOKUP($A131,OUTIL!$AK:$AP,F$1,FALSE),IF($A$109="Produits bruts d'origine minerale",VLOOKUP($A131,OUTIL!$AS:$AX,F$1,FALSE),IF($A$109="Produits finis de consommation",VLOOKUP($A131,OUTIL!$BA:$BF,F$1,FALSE),IF($A$109="Produits finis d'equipement agricole",VLOOKUP($A131,OUTIL!$BI:$BN,F$1,FALSE),IF($A$109="Produits finis d'equipement industriel",VLOOKUP($A131,OUTIL!$BQ:$BV,F$1,FALSE),"Ahmadovitch")))))))))/1000,0)</f>
        <v>31209</v>
      </c>
      <c r="J131" s="4"/>
      <c r="K131" s="4"/>
      <c r="L131" s="4"/>
      <c r="M131" s="4"/>
    </row>
    <row r="132" spans="1:13" ht="16.5" x14ac:dyDescent="0.3">
      <c r="A132">
        <v>23</v>
      </c>
      <c r="B132" s="5" t="str">
        <f>IF($A$109="Alimentation, boissons et tabacs",VLOOKUP(VLOOKUP($A132,OUTIL!$E:$J,B$1,FALSE),REF!$K:$L,2,FALSE),IF($A$109="Demi produits",VLOOKUP(VLOOKUP($A132,OUTIL!$M:$R,B$1,FALSE),REF!$N:$O,2,FALSE),IF($A$109="Energie  et  lubrifiants",VLOOKUP(VLOOKUP($A132,OUTIL!$U:$Z,B$1,FALSE),REF!$Z:$AA,2,FALSE),IF($A$109="Or industriel",VLOOKUP(VLOOKUP($A132,OUTIL!$AC:$AH,B$1,FALSE),REF!$AC:$AD,2,FALSE),IF($A$109="Produits bruts d'origine animale et vegetale",VLOOKUP(VLOOKUP($A132,OUTIL!$AK:$AP,B$1,FALSE),REF!$Q:$R,2,FALSE),IF($A$109="Produits bruts d'origine minerale",VLOOKUP(VLOOKUP($A132,OUTIL!$AS:$AX,B$1,FALSE),REF!$AF:$AG,2,FALSE),IF($A$109="Produits finis de consommation",VLOOKUP(VLOOKUP($A132,OUTIL!$BA:$BF,B$1,FALSE),REF!$T:$U,2,FALSE),IF($A$109="Produits finis d'equipement agricole",VLOOKUP(VLOOKUP($A132,OUTIL!$BI:$BN,B$1,FALSE),REF!$AI:$AJ,2,FALSE),IF($A$109="Produits finis d'equipement industriel",VLOOKUP(VLOOKUP($A132,OUTIL!$BQ:$BV,B$1,FALSE),REF!$W:$X,2,FALSE),"Ahmadovitch")))))))))</f>
        <v>Outils de métier</v>
      </c>
      <c r="C132" s="5">
        <f>ROUND(IF($A$109="Alimentation, boissons et tabacs",VLOOKUP($A132,OUTIL!$E:$J,C$1,FALSE),IF($A$109="Demi produits",VLOOKUP($A132,OUTIL!$M:$R,C$1,FALSE),IF($A$109="Energie  et  lubrifiants",VLOOKUP($A132,OUTIL!$U:$Z,C$1,FALSE),IF($A$109="Or industriel",VLOOKUP($A132,OUTIL!$AC:$AH,C$1,FALSE),IF($A$109="Produits bruts d'origine animale et vegetale",VLOOKUP($A132,OUTIL!$AK:$AP,C$1,FALSE),IF($A$109="Produits bruts d'origine minerale",VLOOKUP($A132,OUTIL!$AS:$AX,C$1,FALSE),IF($A$109="Produits finis de consommation",VLOOKUP($A132,OUTIL!$BA:$BF,C$1,FALSE),IF($A$109="Produits finis d'equipement agricole",VLOOKUP($A132,OUTIL!$BI:$BN,C$1,FALSE),IF($A$109="Produits finis d'equipement industriel",VLOOKUP($A132,OUTIL!$BQ:$BV,C$1,FALSE),"Ahmadovitch")))))))))/1000,0)</f>
        <v>556</v>
      </c>
      <c r="D132" s="5">
        <f>ROUND(IF($A$109="Alimentation, boissons et tabacs",VLOOKUP($A132,OUTIL!$E:$J,D$1,FALSE),IF($A$109="Demi produits",VLOOKUP($A132,OUTIL!$M:$R,D$1,FALSE),IF($A$109="Energie  et  lubrifiants",VLOOKUP($A132,OUTIL!$U:$Z,D$1,FALSE),IF($A$109="Or industriel",VLOOKUP($A132,OUTIL!$AC:$AH,D$1,FALSE),IF($A$109="Produits bruts d'origine animale et vegetale",VLOOKUP($A132,OUTIL!$AK:$AP,D$1,FALSE),IF($A$109="Produits bruts d'origine minerale",VLOOKUP($A132,OUTIL!$AS:$AX,D$1,FALSE),IF($A$109="Produits finis de consommation",VLOOKUP($A132,OUTIL!$BA:$BF,D$1,FALSE),IF($A$109="Produits finis d'equipement agricole",VLOOKUP($A132,OUTIL!$BI:$BN,D$1,FALSE),IF($A$109="Produits finis d'equipement industriel",VLOOKUP($A132,OUTIL!$BQ:$BV,D$1,FALSE),"Ahmadovitch")))))))))/1000,0)</f>
        <v>31851</v>
      </c>
      <c r="E132" s="5">
        <f>ROUND(IF($A$109="Alimentation, boissons et tabacs",VLOOKUP($A132,OUTIL!$E:$J,E$1,FALSE),IF($A$109="Demi produits",VLOOKUP($A132,OUTIL!$M:$R,E$1,FALSE),IF($A$109="Energie  et  lubrifiants",VLOOKUP($A132,OUTIL!$U:$Z,E$1,FALSE),IF($A$109="Or industriel",VLOOKUP($A132,OUTIL!$AC:$AH,E$1,FALSE),IF($A$109="Produits bruts d'origine animale et vegetale",VLOOKUP($A132,OUTIL!$AK:$AP,E$1,FALSE),IF($A$109="Produits bruts d'origine minerale",VLOOKUP($A132,OUTIL!$AS:$AX,E$1,FALSE),IF($A$109="Produits finis de consommation",VLOOKUP($A132,OUTIL!$BA:$BF,E$1,FALSE),IF($A$109="Produits finis d'equipement agricole",VLOOKUP($A132,OUTIL!$BI:$BN,E$1,FALSE),IF($A$109="Produits finis d'equipement industriel",VLOOKUP($A132,OUTIL!$BQ:$BV,E$1,FALSE),"Ahmadovitch")))))))))/1000,0)</f>
        <v>75</v>
      </c>
      <c r="F132" s="5">
        <f>ROUND(IF($A$109="Alimentation, boissons et tabacs",VLOOKUP($A132,OUTIL!$E:$J,F$1,FALSE),IF($A$109="Demi produits",VLOOKUP($A132,OUTIL!$M:$R,F$1,FALSE),IF($A$109="Energie  et  lubrifiants",VLOOKUP($A132,OUTIL!$U:$Z,F$1,FALSE),IF($A$109="Or industriel",VLOOKUP($A132,OUTIL!$AC:$AH,F$1,FALSE),IF($A$109="Produits bruts d'origine animale et vegetale",VLOOKUP($A132,OUTIL!$AK:$AP,F$1,FALSE),IF($A$109="Produits bruts d'origine minerale",VLOOKUP($A132,OUTIL!$AS:$AX,F$1,FALSE),IF($A$109="Produits finis de consommation",VLOOKUP($A132,OUTIL!$BA:$BF,F$1,FALSE),IF($A$109="Produits finis d'equipement agricole",VLOOKUP($A132,OUTIL!$BI:$BN,F$1,FALSE),IF($A$109="Produits finis d'equipement industriel",VLOOKUP($A132,OUTIL!$BQ:$BV,F$1,FALSE),"Ahmadovitch")))))))))/1000,0)</f>
        <v>10108</v>
      </c>
      <c r="J132" s="4"/>
      <c r="K132" s="4"/>
      <c r="L132" s="4"/>
      <c r="M132" s="4"/>
    </row>
    <row r="133" spans="1:13" ht="16.5" x14ac:dyDescent="0.3">
      <c r="A133">
        <v>24</v>
      </c>
      <c r="B133" s="5" t="str">
        <f>IF($A$109="Alimentation, boissons et tabacs",VLOOKUP(VLOOKUP($A133,OUTIL!$E:$J,B$1,FALSE),REF!$K:$L,2,FALSE),IF($A$109="Demi produits",VLOOKUP(VLOOKUP($A133,OUTIL!$M:$R,B$1,FALSE),REF!$N:$O,2,FALSE),IF($A$109="Energie  et  lubrifiants",VLOOKUP(VLOOKUP($A133,OUTIL!$U:$Z,B$1,FALSE),REF!$Z:$AA,2,FALSE),IF($A$109="Or industriel",VLOOKUP(VLOOKUP($A133,OUTIL!$AC:$AH,B$1,FALSE),REF!$AC:$AD,2,FALSE),IF($A$109="Produits bruts d'origine animale et vegetale",VLOOKUP(VLOOKUP($A133,OUTIL!$AK:$AP,B$1,FALSE),REF!$Q:$R,2,FALSE),IF($A$109="Produits bruts d'origine minerale",VLOOKUP(VLOOKUP($A133,OUTIL!$AS:$AX,B$1,FALSE),REF!$AF:$AG,2,FALSE),IF($A$109="Produits finis de consommation",VLOOKUP(VLOOKUP($A133,OUTIL!$BA:$BF,B$1,FALSE),REF!$T:$U,2,FALSE),IF($A$109="Produits finis d'equipement agricole",VLOOKUP(VLOOKUP($A133,OUTIL!$BI:$BN,B$1,FALSE),REF!$AI:$AJ,2,FALSE),IF($A$109="Produits finis d'equipement industriel",VLOOKUP(VLOOKUP($A133,OUTIL!$BQ:$BV,B$1,FALSE),REF!$W:$X,2,FALSE),"Ahmadovitch")))))))))</f>
        <v>Moules, modèles et plaques de fond pour moules</v>
      </c>
      <c r="C133" s="5">
        <f>ROUND(IF($A$109="Alimentation, boissons et tabacs",VLOOKUP($A133,OUTIL!$E:$J,C$1,FALSE),IF($A$109="Demi produits",VLOOKUP($A133,OUTIL!$M:$R,C$1,FALSE),IF($A$109="Energie  et  lubrifiants",VLOOKUP($A133,OUTIL!$U:$Z,C$1,FALSE),IF($A$109="Or industriel",VLOOKUP($A133,OUTIL!$AC:$AH,C$1,FALSE),IF($A$109="Produits bruts d'origine animale et vegetale",VLOOKUP($A133,OUTIL!$AK:$AP,C$1,FALSE),IF($A$109="Produits bruts d'origine minerale",VLOOKUP($A133,OUTIL!$AS:$AX,C$1,FALSE),IF($A$109="Produits finis de consommation",VLOOKUP($A133,OUTIL!$BA:$BF,C$1,FALSE),IF($A$109="Produits finis d'equipement agricole",VLOOKUP($A133,OUTIL!$BI:$BN,C$1,FALSE),IF($A$109="Produits finis d'equipement industriel",VLOOKUP($A133,OUTIL!$BQ:$BV,C$1,FALSE),"Ahmadovitch")))))))))/1000,0)</f>
        <v>245</v>
      </c>
      <c r="D133" s="5">
        <f>ROUND(IF($A$109="Alimentation, boissons et tabacs",VLOOKUP($A133,OUTIL!$E:$J,D$1,FALSE),IF($A$109="Demi produits",VLOOKUP($A133,OUTIL!$M:$R,D$1,FALSE),IF($A$109="Energie  et  lubrifiants",VLOOKUP($A133,OUTIL!$U:$Z,D$1,FALSE),IF($A$109="Or industriel",VLOOKUP($A133,OUTIL!$AC:$AH,D$1,FALSE),IF($A$109="Produits bruts d'origine animale et vegetale",VLOOKUP($A133,OUTIL!$AK:$AP,D$1,FALSE),IF($A$109="Produits bruts d'origine minerale",VLOOKUP($A133,OUTIL!$AS:$AX,D$1,FALSE),IF($A$109="Produits finis de consommation",VLOOKUP($A133,OUTIL!$BA:$BF,D$1,FALSE),IF($A$109="Produits finis d'equipement agricole",VLOOKUP($A133,OUTIL!$BI:$BN,D$1,FALSE),IF($A$109="Produits finis d'equipement industriel",VLOOKUP($A133,OUTIL!$BQ:$BV,D$1,FALSE),"Ahmadovitch")))))))))/1000,0)</f>
        <v>30962</v>
      </c>
      <c r="E133" s="5">
        <f>ROUND(IF($A$109="Alimentation, boissons et tabacs",VLOOKUP($A133,OUTIL!$E:$J,E$1,FALSE),IF($A$109="Demi produits",VLOOKUP($A133,OUTIL!$M:$R,E$1,FALSE),IF($A$109="Energie  et  lubrifiants",VLOOKUP($A133,OUTIL!$U:$Z,E$1,FALSE),IF($A$109="Or industriel",VLOOKUP($A133,OUTIL!$AC:$AH,E$1,FALSE),IF($A$109="Produits bruts d'origine animale et vegetale",VLOOKUP($A133,OUTIL!$AK:$AP,E$1,FALSE),IF($A$109="Produits bruts d'origine minerale",VLOOKUP($A133,OUTIL!$AS:$AX,E$1,FALSE),IF($A$109="Produits finis de consommation",VLOOKUP($A133,OUTIL!$BA:$BF,E$1,FALSE),IF($A$109="Produits finis d'equipement agricole",VLOOKUP($A133,OUTIL!$BI:$BN,E$1,FALSE),IF($A$109="Produits finis d'equipement industriel",VLOOKUP($A133,OUTIL!$BQ:$BV,E$1,FALSE),"Ahmadovitch")))))))))/1000,0)</f>
        <v>206</v>
      </c>
      <c r="F133" s="5">
        <f>ROUND(IF($A$109="Alimentation, boissons et tabacs",VLOOKUP($A133,OUTIL!$E:$J,F$1,FALSE),IF($A$109="Demi produits",VLOOKUP($A133,OUTIL!$M:$R,F$1,FALSE),IF($A$109="Energie  et  lubrifiants",VLOOKUP($A133,OUTIL!$U:$Z,F$1,FALSE),IF($A$109="Or industriel",VLOOKUP($A133,OUTIL!$AC:$AH,F$1,FALSE),IF($A$109="Produits bruts d'origine animale et vegetale",VLOOKUP($A133,OUTIL!$AK:$AP,F$1,FALSE),IF($A$109="Produits bruts d'origine minerale",VLOOKUP($A133,OUTIL!$AS:$AX,F$1,FALSE),IF($A$109="Produits finis de consommation",VLOOKUP($A133,OUTIL!$BA:$BF,F$1,FALSE),IF($A$109="Produits finis d'equipement agricole",VLOOKUP($A133,OUTIL!$BI:$BN,F$1,FALSE),IF($A$109="Produits finis d'equipement industriel",VLOOKUP($A133,OUTIL!$BQ:$BV,F$1,FALSE),"Ahmadovitch")))))))))/1000,0)</f>
        <v>19612</v>
      </c>
      <c r="G133" s="4"/>
      <c r="H133" s="4"/>
      <c r="I133" s="4"/>
      <c r="J133" s="4"/>
      <c r="K133" s="4"/>
      <c r="L133" s="4"/>
      <c r="M133" s="4"/>
    </row>
    <row r="134" spans="1:13" ht="16.5" x14ac:dyDescent="0.3">
      <c r="A134">
        <v>25</v>
      </c>
      <c r="B134" s="5" t="str">
        <f>IF($A$109="Alimentation, boissons et tabacs",VLOOKUP(VLOOKUP($A134,OUTIL!$E:$J,B$1,FALSE),REF!$K:$L,2,FALSE),IF($A$109="Demi produits",VLOOKUP(VLOOKUP($A134,OUTIL!$M:$R,B$1,FALSE),REF!$N:$O,2,FALSE),IF($A$109="Energie  et  lubrifiants",VLOOKUP(VLOOKUP($A134,OUTIL!$U:$Z,B$1,FALSE),REF!$Z:$AA,2,FALSE),IF($A$109="Or industriel",VLOOKUP(VLOOKUP($A134,OUTIL!$AC:$AH,B$1,FALSE),REF!$AC:$AD,2,FALSE),IF($A$109="Produits bruts d'origine animale et vegetale",VLOOKUP(VLOOKUP($A134,OUTIL!$AK:$AP,B$1,FALSE),REF!$Q:$R,2,FALSE),IF($A$109="Produits bruts d'origine minerale",VLOOKUP(VLOOKUP($A134,OUTIL!$AS:$AX,B$1,FALSE),REF!$AF:$AG,2,FALSE),IF($A$109="Produits finis de consommation",VLOOKUP(VLOOKUP($A134,OUTIL!$BA:$BF,B$1,FALSE),REF!$T:$U,2,FALSE),IF($A$109="Produits finis d'equipement agricole",VLOOKUP(VLOOKUP($A134,OUTIL!$BI:$BN,B$1,FALSE),REF!$AI:$AJ,2,FALSE),IF($A$109="Produits finis d'equipement industriel",VLOOKUP(VLOOKUP($A134,OUTIL!$BQ:$BV,B$1,FALSE),REF!$W:$X,2,FALSE),"Ahmadovitch")))))))))</f>
        <v>Avions et autres véhicules aériens ou spatiaux</v>
      </c>
      <c r="C134" s="5">
        <f>ROUND(IF($A$109="Alimentation, boissons et tabacs",VLOOKUP($A134,OUTIL!$E:$J,C$1,FALSE),IF($A$109="Demi produits",VLOOKUP($A134,OUTIL!$M:$R,C$1,FALSE),IF($A$109="Energie  et  lubrifiants",VLOOKUP($A134,OUTIL!$U:$Z,C$1,FALSE),IF($A$109="Or industriel",VLOOKUP($A134,OUTIL!$AC:$AH,C$1,FALSE),IF($A$109="Produits bruts d'origine animale et vegetale",VLOOKUP($A134,OUTIL!$AK:$AP,C$1,FALSE),IF($A$109="Produits bruts d'origine minerale",VLOOKUP($A134,OUTIL!$AS:$AX,C$1,FALSE),IF($A$109="Produits finis de consommation",VLOOKUP($A134,OUTIL!$BA:$BF,C$1,FALSE),IF($A$109="Produits finis d'equipement agricole",VLOOKUP($A134,OUTIL!$BI:$BN,C$1,FALSE),IF($A$109="Produits finis d'equipement industriel",VLOOKUP($A134,OUTIL!$BQ:$BV,C$1,FALSE),"Ahmadovitch")))))))))/1000,0)</f>
        <v>18</v>
      </c>
      <c r="D134" s="5">
        <f>ROUND(IF($A$109="Alimentation, boissons et tabacs",VLOOKUP($A134,OUTIL!$E:$J,D$1,FALSE),IF($A$109="Demi produits",VLOOKUP($A134,OUTIL!$M:$R,D$1,FALSE),IF($A$109="Energie  et  lubrifiants",VLOOKUP($A134,OUTIL!$U:$Z,D$1,FALSE),IF($A$109="Or industriel",VLOOKUP($A134,OUTIL!$AC:$AH,D$1,FALSE),IF($A$109="Produits bruts d'origine animale et vegetale",VLOOKUP($A134,OUTIL!$AK:$AP,D$1,FALSE),IF($A$109="Produits bruts d'origine minerale",VLOOKUP($A134,OUTIL!$AS:$AX,D$1,FALSE),IF($A$109="Produits finis de consommation",VLOOKUP($A134,OUTIL!$BA:$BF,D$1,FALSE),IF($A$109="Produits finis d'equipement agricole",VLOOKUP($A134,OUTIL!$BI:$BN,D$1,FALSE),IF($A$109="Produits finis d'equipement industriel",VLOOKUP($A134,OUTIL!$BQ:$BV,D$1,FALSE),"Ahmadovitch")))))))))/1000,0)</f>
        <v>29153</v>
      </c>
      <c r="E134" s="5">
        <f>ROUND(IF($A$109="Alimentation, boissons et tabacs",VLOOKUP($A134,OUTIL!$E:$J,E$1,FALSE),IF($A$109="Demi produits",VLOOKUP($A134,OUTIL!$M:$R,E$1,FALSE),IF($A$109="Energie  et  lubrifiants",VLOOKUP($A134,OUTIL!$U:$Z,E$1,FALSE),IF($A$109="Or industriel",VLOOKUP($A134,OUTIL!$AC:$AH,E$1,FALSE),IF($A$109="Produits bruts d'origine animale et vegetale",VLOOKUP($A134,OUTIL!$AK:$AP,E$1,FALSE),IF($A$109="Produits bruts d'origine minerale",VLOOKUP($A134,OUTIL!$AS:$AX,E$1,FALSE),IF($A$109="Produits finis de consommation",VLOOKUP($A134,OUTIL!$BA:$BF,E$1,FALSE),IF($A$109="Produits finis d'equipement agricole",VLOOKUP($A134,OUTIL!$BI:$BN,E$1,FALSE),IF($A$109="Produits finis d'equipement industriel",VLOOKUP($A134,OUTIL!$BQ:$BV,E$1,FALSE),"Ahmadovitch")))))))))/1000,0)</f>
        <v>5</v>
      </c>
      <c r="F134" s="5">
        <f>ROUND(IF($A$109="Alimentation, boissons et tabacs",VLOOKUP($A134,OUTIL!$E:$J,F$1,FALSE),IF($A$109="Demi produits",VLOOKUP($A134,OUTIL!$M:$R,F$1,FALSE),IF($A$109="Energie  et  lubrifiants",VLOOKUP($A134,OUTIL!$U:$Z,F$1,FALSE),IF($A$109="Or industriel",VLOOKUP($A134,OUTIL!$AC:$AH,F$1,FALSE),IF($A$109="Produits bruts d'origine animale et vegetale",VLOOKUP($A134,OUTIL!$AK:$AP,F$1,FALSE),IF($A$109="Produits bruts d'origine minerale",VLOOKUP($A134,OUTIL!$AS:$AX,F$1,FALSE),IF($A$109="Produits finis de consommation",VLOOKUP($A134,OUTIL!$BA:$BF,F$1,FALSE),IF($A$109="Produits finis d'equipement agricole",VLOOKUP($A134,OUTIL!$BI:$BN,F$1,FALSE),IF($A$109="Produits finis d'equipement industriel",VLOOKUP($A134,OUTIL!$BQ:$BV,F$1,FALSE),"Ahmadovitch")))))))))/1000,0)</f>
        <v>20202</v>
      </c>
      <c r="J134" s="4"/>
      <c r="K134" s="4"/>
      <c r="L134" s="4"/>
      <c r="M134" s="4"/>
    </row>
    <row r="135" spans="1:13" ht="16.5" x14ac:dyDescent="0.3">
      <c r="A135">
        <v>26</v>
      </c>
      <c r="B135" s="5" t="str">
        <f>IF($A$109="Alimentation, boissons et tabacs",VLOOKUP(VLOOKUP($A135,OUTIL!$E:$J,B$1,FALSE),REF!$K:$L,2,FALSE),IF($A$109="Demi produits",VLOOKUP(VLOOKUP($A135,OUTIL!$M:$R,B$1,FALSE),REF!$N:$O,2,FALSE),IF($A$109="Energie  et  lubrifiants",VLOOKUP(VLOOKUP($A135,OUTIL!$U:$Z,B$1,FALSE),REF!$Z:$AA,2,FALSE),IF($A$109="Or industriel",VLOOKUP(VLOOKUP($A135,OUTIL!$AC:$AH,B$1,FALSE),REF!$AC:$AD,2,FALSE),IF($A$109="Produits bruts d'origine animale et vegetale",VLOOKUP(VLOOKUP($A135,OUTIL!$AK:$AP,B$1,FALSE),REF!$Q:$R,2,FALSE),IF($A$109="Produits bruts d'origine minerale",VLOOKUP(VLOOKUP($A135,OUTIL!$AS:$AX,B$1,FALSE),REF!$AF:$AG,2,FALSE),IF($A$109="Produits finis de consommation",VLOOKUP(VLOOKUP($A135,OUTIL!$BA:$BF,B$1,FALSE),REF!$T:$U,2,FALSE),IF($A$109="Produits finis d'equipement agricole",VLOOKUP(VLOOKUP($A135,OUTIL!$BI:$BN,B$1,FALSE),REF!$AI:$AJ,2,FALSE),IF($A$109="Produits finis d'equipement industriel",VLOOKUP(VLOOKUP($A135,OUTIL!$BQ:$BV,B$1,FALSE),REF!$W:$X,2,FALSE),"Ahmadovitch")))))))))</f>
        <v>Sous systèmes électroniques</v>
      </c>
      <c r="C135" s="5">
        <f>ROUND(IF($A$109="Alimentation, boissons et tabacs",VLOOKUP($A135,OUTIL!$E:$J,C$1,FALSE),IF($A$109="Demi produits",VLOOKUP($A135,OUTIL!$M:$R,C$1,FALSE),IF($A$109="Energie  et  lubrifiants",VLOOKUP($A135,OUTIL!$U:$Z,C$1,FALSE),IF($A$109="Or industriel",VLOOKUP($A135,OUTIL!$AC:$AH,C$1,FALSE),IF($A$109="Produits bruts d'origine animale et vegetale",VLOOKUP($A135,OUTIL!$AK:$AP,C$1,FALSE),IF($A$109="Produits bruts d'origine minerale",VLOOKUP($A135,OUTIL!$AS:$AX,C$1,FALSE),IF($A$109="Produits finis de consommation",VLOOKUP($A135,OUTIL!$BA:$BF,C$1,FALSE),IF($A$109="Produits finis d'equipement agricole",VLOOKUP($A135,OUTIL!$BI:$BN,C$1,FALSE),IF($A$109="Produits finis d'equipement industriel",VLOOKUP($A135,OUTIL!$BQ:$BV,C$1,FALSE),"Ahmadovitch")))))))))/1000,0)</f>
        <v>14</v>
      </c>
      <c r="D135" s="5">
        <f>ROUND(IF($A$109="Alimentation, boissons et tabacs",VLOOKUP($A135,OUTIL!$E:$J,D$1,FALSE),IF($A$109="Demi produits",VLOOKUP($A135,OUTIL!$M:$R,D$1,FALSE),IF($A$109="Energie  et  lubrifiants",VLOOKUP($A135,OUTIL!$U:$Z,D$1,FALSE),IF($A$109="Or industriel",VLOOKUP($A135,OUTIL!$AC:$AH,D$1,FALSE),IF($A$109="Produits bruts d'origine animale et vegetale",VLOOKUP($A135,OUTIL!$AK:$AP,D$1,FALSE),IF($A$109="Produits bruts d'origine minerale",VLOOKUP($A135,OUTIL!$AS:$AX,D$1,FALSE),IF($A$109="Produits finis de consommation",VLOOKUP($A135,OUTIL!$BA:$BF,D$1,FALSE),IF($A$109="Produits finis d'equipement agricole",VLOOKUP($A135,OUTIL!$BI:$BN,D$1,FALSE),IF($A$109="Produits finis d'equipement industriel",VLOOKUP($A135,OUTIL!$BQ:$BV,D$1,FALSE),"Ahmadovitch")))))))))/1000,0)</f>
        <v>27533</v>
      </c>
      <c r="E135" s="5">
        <f>ROUND(IF($A$109="Alimentation, boissons et tabacs",VLOOKUP($A135,OUTIL!$E:$J,E$1,FALSE),IF($A$109="Demi produits",VLOOKUP($A135,OUTIL!$M:$R,E$1,FALSE),IF($A$109="Energie  et  lubrifiants",VLOOKUP($A135,OUTIL!$U:$Z,E$1,FALSE),IF($A$109="Or industriel",VLOOKUP($A135,OUTIL!$AC:$AH,E$1,FALSE),IF($A$109="Produits bruts d'origine animale et vegetale",VLOOKUP($A135,OUTIL!$AK:$AP,E$1,FALSE),IF($A$109="Produits bruts d'origine minerale",VLOOKUP($A135,OUTIL!$AS:$AX,E$1,FALSE),IF($A$109="Produits finis de consommation",VLOOKUP($A135,OUTIL!$BA:$BF,E$1,FALSE),IF($A$109="Produits finis d'equipement agricole",VLOOKUP($A135,OUTIL!$BI:$BN,E$1,FALSE),IF($A$109="Produits finis d'equipement industriel",VLOOKUP($A135,OUTIL!$BQ:$BV,E$1,FALSE),"Ahmadovitch")))))))))/1000,0)</f>
        <v>12</v>
      </c>
      <c r="F135" s="5">
        <f>ROUND(IF($A$109="Alimentation, boissons et tabacs",VLOOKUP($A135,OUTIL!$E:$J,F$1,FALSE),IF($A$109="Demi produits",VLOOKUP($A135,OUTIL!$M:$R,F$1,FALSE),IF($A$109="Energie  et  lubrifiants",VLOOKUP($A135,OUTIL!$U:$Z,F$1,FALSE),IF($A$109="Or industriel",VLOOKUP($A135,OUTIL!$AC:$AH,F$1,FALSE),IF($A$109="Produits bruts d'origine animale et vegetale",VLOOKUP($A135,OUTIL!$AK:$AP,F$1,FALSE),IF($A$109="Produits bruts d'origine minerale",VLOOKUP($A135,OUTIL!$AS:$AX,F$1,FALSE),IF($A$109="Produits finis de consommation",VLOOKUP($A135,OUTIL!$BA:$BF,F$1,FALSE),IF($A$109="Produits finis d'equipement agricole",VLOOKUP($A135,OUTIL!$BI:$BN,F$1,FALSE),IF($A$109="Produits finis d'equipement industriel",VLOOKUP($A135,OUTIL!$BQ:$BV,F$1,FALSE),"Ahmadovitch")))))))))/1000,0)</f>
        <v>21129</v>
      </c>
      <c r="J135" s="4"/>
      <c r="K135" s="4"/>
      <c r="L135" s="4"/>
      <c r="M135" s="4"/>
    </row>
    <row r="136" spans="1:13" ht="16.5" x14ac:dyDescent="0.3">
      <c r="A136">
        <v>27</v>
      </c>
      <c r="B136" s="5" t="str">
        <f>IF($A$109="Alimentation, boissons et tabacs",VLOOKUP(VLOOKUP($A136,OUTIL!$E:$J,B$1,FALSE),REF!$K:$L,2,FALSE),IF($A$109="Demi produits",VLOOKUP(VLOOKUP($A136,OUTIL!$M:$R,B$1,FALSE),REF!$N:$O,2,FALSE),IF($A$109="Energie  et  lubrifiants",VLOOKUP(VLOOKUP($A136,OUTIL!$U:$Z,B$1,FALSE),REF!$Z:$AA,2,FALSE),IF($A$109="Or industriel",VLOOKUP(VLOOKUP($A136,OUTIL!$AC:$AH,B$1,FALSE),REF!$AC:$AD,2,FALSE),IF($A$109="Produits bruts d'origine animale et vegetale",VLOOKUP(VLOOKUP($A136,OUTIL!$AK:$AP,B$1,FALSE),REF!$Q:$R,2,FALSE),IF($A$109="Produits bruts d'origine minerale",VLOOKUP(VLOOKUP($A136,OUTIL!$AS:$AX,B$1,FALSE),REF!$AF:$AG,2,FALSE),IF($A$109="Produits finis de consommation",VLOOKUP(VLOOKUP($A136,OUTIL!$BA:$BF,B$1,FALSE),REF!$T:$U,2,FALSE),IF($A$109="Produits finis d'equipement agricole",VLOOKUP(VLOOKUP($A136,OUTIL!$BI:$BN,B$1,FALSE),REF!$AI:$AJ,2,FALSE),IF($A$109="Produits finis d'equipement industriel",VLOOKUP(VLOOKUP($A136,OUTIL!$BQ:$BV,B$1,FALSE),REF!$W:$X,2,FALSE),"Ahmadovitch")))))))))</f>
        <v>Appareils de réception, enregistrement ou reproduction du son et de l'image</v>
      </c>
      <c r="C136" s="5">
        <f>ROUND(IF($A$109="Alimentation, boissons et tabacs",VLOOKUP($A136,OUTIL!$E:$J,C$1,FALSE),IF($A$109="Demi produits",VLOOKUP($A136,OUTIL!$M:$R,C$1,FALSE),IF($A$109="Energie  et  lubrifiants",VLOOKUP($A136,OUTIL!$U:$Z,C$1,FALSE),IF($A$109="Or industriel",VLOOKUP($A136,OUTIL!$AC:$AH,C$1,FALSE),IF($A$109="Produits bruts d'origine animale et vegetale",VLOOKUP($A136,OUTIL!$AK:$AP,C$1,FALSE),IF($A$109="Produits bruts d'origine minerale",VLOOKUP($A136,OUTIL!$AS:$AX,C$1,FALSE),IF($A$109="Produits finis de consommation",VLOOKUP($A136,OUTIL!$BA:$BF,C$1,FALSE),IF($A$109="Produits finis d'equipement agricole",VLOOKUP($A136,OUTIL!$BI:$BN,C$1,FALSE),IF($A$109="Produits finis d'equipement industriel",VLOOKUP($A136,OUTIL!$BQ:$BV,C$1,FALSE),"Ahmadovitch")))))))))/1000,0)</f>
        <v>8</v>
      </c>
      <c r="D136" s="5">
        <f>ROUND(IF($A$109="Alimentation, boissons et tabacs",VLOOKUP($A136,OUTIL!$E:$J,D$1,FALSE),IF($A$109="Demi produits",VLOOKUP($A136,OUTIL!$M:$R,D$1,FALSE),IF($A$109="Energie  et  lubrifiants",VLOOKUP($A136,OUTIL!$U:$Z,D$1,FALSE),IF($A$109="Or industriel",VLOOKUP($A136,OUTIL!$AC:$AH,D$1,FALSE),IF($A$109="Produits bruts d'origine animale et vegetale",VLOOKUP($A136,OUTIL!$AK:$AP,D$1,FALSE),IF($A$109="Produits bruts d'origine minerale",VLOOKUP($A136,OUTIL!$AS:$AX,D$1,FALSE),IF($A$109="Produits finis de consommation",VLOOKUP($A136,OUTIL!$BA:$BF,D$1,FALSE),IF($A$109="Produits finis d'equipement agricole",VLOOKUP($A136,OUTIL!$BI:$BN,D$1,FALSE),IF($A$109="Produits finis d'equipement industriel",VLOOKUP($A136,OUTIL!$BQ:$BV,D$1,FALSE),"Ahmadovitch")))))))))/1000,0)</f>
        <v>26565</v>
      </c>
      <c r="E136" s="5">
        <f>ROUND(IF($A$109="Alimentation, boissons et tabacs",VLOOKUP($A136,OUTIL!$E:$J,E$1,FALSE),IF($A$109="Demi produits",VLOOKUP($A136,OUTIL!$M:$R,E$1,FALSE),IF($A$109="Energie  et  lubrifiants",VLOOKUP($A136,OUTIL!$U:$Z,E$1,FALSE),IF($A$109="Or industriel",VLOOKUP($A136,OUTIL!$AC:$AH,E$1,FALSE),IF($A$109="Produits bruts d'origine animale et vegetale",VLOOKUP($A136,OUTIL!$AK:$AP,E$1,FALSE),IF($A$109="Produits bruts d'origine minerale",VLOOKUP($A136,OUTIL!$AS:$AX,E$1,FALSE),IF($A$109="Produits finis de consommation",VLOOKUP($A136,OUTIL!$BA:$BF,E$1,FALSE),IF($A$109="Produits finis d'equipement agricole",VLOOKUP($A136,OUTIL!$BI:$BN,E$1,FALSE),IF($A$109="Produits finis d'equipement industriel",VLOOKUP($A136,OUTIL!$BQ:$BV,E$1,FALSE),"Ahmadovitch")))))))))/1000,0)</f>
        <v>5</v>
      </c>
      <c r="F136" s="5">
        <f>ROUND(IF($A$109="Alimentation, boissons et tabacs",VLOOKUP($A136,OUTIL!$E:$J,F$1,FALSE),IF($A$109="Demi produits",VLOOKUP($A136,OUTIL!$M:$R,F$1,FALSE),IF($A$109="Energie  et  lubrifiants",VLOOKUP($A136,OUTIL!$U:$Z,F$1,FALSE),IF($A$109="Or industriel",VLOOKUP($A136,OUTIL!$AC:$AH,F$1,FALSE),IF($A$109="Produits bruts d'origine animale et vegetale",VLOOKUP($A136,OUTIL!$AK:$AP,F$1,FALSE),IF($A$109="Produits bruts d'origine minerale",VLOOKUP($A136,OUTIL!$AS:$AX,F$1,FALSE),IF($A$109="Produits finis de consommation",VLOOKUP($A136,OUTIL!$BA:$BF,F$1,FALSE),IF($A$109="Produits finis d'equipement agricole",VLOOKUP($A136,OUTIL!$BI:$BN,F$1,FALSE),IF($A$109="Produits finis d'equipement industriel",VLOOKUP($A136,OUTIL!$BQ:$BV,F$1,FALSE),"Ahmadovitch")))))))))/1000,0)</f>
        <v>24605</v>
      </c>
      <c r="J136" s="4"/>
      <c r="K136" s="4"/>
      <c r="L136" s="4"/>
      <c r="M136" s="4"/>
    </row>
    <row r="137" spans="1:13" ht="16.5" x14ac:dyDescent="0.3">
      <c r="A137">
        <v>28</v>
      </c>
      <c r="B137" s="5" t="str">
        <f>IF($A$109="Alimentation, boissons et tabacs",VLOOKUP(VLOOKUP($A137,OUTIL!$E:$J,B$1,FALSE),REF!$K:$L,2,FALSE),IF($A$109="Demi produits",VLOOKUP(VLOOKUP($A137,OUTIL!$M:$R,B$1,FALSE),REF!$N:$O,2,FALSE),IF($A$109="Energie  et  lubrifiants",VLOOKUP(VLOOKUP($A137,OUTIL!$U:$Z,B$1,FALSE),REF!$Z:$AA,2,FALSE),IF($A$109="Or industriel",VLOOKUP(VLOOKUP($A137,OUTIL!$AC:$AH,B$1,FALSE),REF!$AC:$AD,2,FALSE),IF($A$109="Produits bruts d'origine animale et vegetale",VLOOKUP(VLOOKUP($A137,OUTIL!$AK:$AP,B$1,FALSE),REF!$Q:$R,2,FALSE),IF($A$109="Produits bruts d'origine minerale",VLOOKUP(VLOOKUP($A137,OUTIL!$AS:$AX,B$1,FALSE),REF!$AF:$AG,2,FALSE),IF($A$109="Produits finis de consommation",VLOOKUP(VLOOKUP($A137,OUTIL!$BA:$BF,B$1,FALSE),REF!$T:$U,2,FALSE),IF($A$109="Produits finis d'equipement agricole",VLOOKUP(VLOOKUP($A137,OUTIL!$BI:$BN,B$1,FALSE),REF!$AI:$AJ,2,FALSE),IF($A$109="Produits finis d'equipement industriel",VLOOKUP(VLOOKUP($A137,OUTIL!$BQ:$BV,B$1,FALSE),REF!$W:$X,2,FALSE),"Ahmadovitch")))))))))</f>
        <v>Piles, batteries de piles et acumulateurs électriques</v>
      </c>
      <c r="C137" s="5">
        <f>ROUND(IF($A$109="Alimentation, boissons et tabacs",VLOOKUP($A137,OUTIL!$E:$J,C$1,FALSE),IF($A$109="Demi produits",VLOOKUP($A137,OUTIL!$M:$R,C$1,FALSE),IF($A$109="Energie  et  lubrifiants",VLOOKUP($A137,OUTIL!$U:$Z,C$1,FALSE),IF($A$109="Or industriel",VLOOKUP($A137,OUTIL!$AC:$AH,C$1,FALSE),IF($A$109="Produits bruts d'origine animale et vegetale",VLOOKUP($A137,OUTIL!$AK:$AP,C$1,FALSE),IF($A$109="Produits bruts d'origine minerale",VLOOKUP($A137,OUTIL!$AS:$AX,C$1,FALSE),IF($A$109="Produits finis de consommation",VLOOKUP($A137,OUTIL!$BA:$BF,C$1,FALSE),IF($A$109="Produits finis d'equipement agricole",VLOOKUP($A137,OUTIL!$BI:$BN,C$1,FALSE),IF($A$109="Produits finis d'equipement industriel",VLOOKUP($A137,OUTIL!$BQ:$BV,C$1,FALSE),"Ahmadovitch")))))))))/1000,0)</f>
        <v>984</v>
      </c>
      <c r="D137" s="5">
        <f>ROUND(IF($A$109="Alimentation, boissons et tabacs",VLOOKUP($A137,OUTIL!$E:$J,D$1,FALSE),IF($A$109="Demi produits",VLOOKUP($A137,OUTIL!$M:$R,D$1,FALSE),IF($A$109="Energie  et  lubrifiants",VLOOKUP($A137,OUTIL!$U:$Z,D$1,FALSE),IF($A$109="Or industriel",VLOOKUP($A137,OUTIL!$AC:$AH,D$1,FALSE),IF($A$109="Produits bruts d'origine animale et vegetale",VLOOKUP($A137,OUTIL!$AK:$AP,D$1,FALSE),IF($A$109="Produits bruts d'origine minerale",VLOOKUP($A137,OUTIL!$AS:$AX,D$1,FALSE),IF($A$109="Produits finis de consommation",VLOOKUP($A137,OUTIL!$BA:$BF,D$1,FALSE),IF($A$109="Produits finis d'equipement agricole",VLOOKUP($A137,OUTIL!$BI:$BN,D$1,FALSE),IF($A$109="Produits finis d'equipement industriel",VLOOKUP($A137,OUTIL!$BQ:$BV,D$1,FALSE),"Ahmadovitch")))))))))/1000,0)</f>
        <v>23536</v>
      </c>
      <c r="E137" s="5">
        <f>ROUND(IF($A$109="Alimentation, boissons et tabacs",VLOOKUP($A137,OUTIL!$E:$J,E$1,FALSE),IF($A$109="Demi produits",VLOOKUP($A137,OUTIL!$M:$R,E$1,FALSE),IF($A$109="Energie  et  lubrifiants",VLOOKUP($A137,OUTIL!$U:$Z,E$1,FALSE),IF($A$109="Or industriel",VLOOKUP($A137,OUTIL!$AC:$AH,E$1,FALSE),IF($A$109="Produits bruts d'origine animale et vegetale",VLOOKUP($A137,OUTIL!$AK:$AP,E$1,FALSE),IF($A$109="Produits bruts d'origine minerale",VLOOKUP($A137,OUTIL!$AS:$AX,E$1,FALSE),IF($A$109="Produits finis de consommation",VLOOKUP($A137,OUTIL!$BA:$BF,E$1,FALSE),IF($A$109="Produits finis d'equipement agricole",VLOOKUP($A137,OUTIL!$BI:$BN,E$1,FALSE),IF($A$109="Produits finis d'equipement industriel",VLOOKUP($A137,OUTIL!$BQ:$BV,E$1,FALSE),"Ahmadovitch")))))))))/1000,0)</f>
        <v>1227</v>
      </c>
      <c r="F137" s="5">
        <f>ROUND(IF($A$109="Alimentation, boissons et tabacs",VLOOKUP($A137,OUTIL!$E:$J,F$1,FALSE),IF($A$109="Demi produits",VLOOKUP($A137,OUTIL!$M:$R,F$1,FALSE),IF($A$109="Energie  et  lubrifiants",VLOOKUP($A137,OUTIL!$U:$Z,F$1,FALSE),IF($A$109="Or industriel",VLOOKUP($A137,OUTIL!$AC:$AH,F$1,FALSE),IF($A$109="Produits bruts d'origine animale et vegetale",VLOOKUP($A137,OUTIL!$AK:$AP,F$1,FALSE),IF($A$109="Produits bruts d'origine minerale",VLOOKUP($A137,OUTIL!$AS:$AX,F$1,FALSE),IF($A$109="Produits finis de consommation",VLOOKUP($A137,OUTIL!$BA:$BF,F$1,FALSE),IF($A$109="Produits finis d'equipement agricole",VLOOKUP($A137,OUTIL!$BI:$BN,F$1,FALSE),IF($A$109="Produits finis d'equipement industriel",VLOOKUP($A137,OUTIL!$BQ:$BV,F$1,FALSE),"Ahmadovitch")))))))))/1000,0)</f>
        <v>35761</v>
      </c>
      <c r="G137" s="4"/>
      <c r="H137" s="4"/>
      <c r="I137" s="4"/>
      <c r="J137" s="4"/>
      <c r="K137" s="4"/>
      <c r="L137" s="4"/>
      <c r="M137" s="4"/>
    </row>
    <row r="138" spans="1:13" ht="16.5" x14ac:dyDescent="0.3">
      <c r="A138">
        <v>29</v>
      </c>
      <c r="B138" s="5" t="str">
        <f>IF($A$109="Alimentation, boissons et tabacs",VLOOKUP(VLOOKUP($A138,OUTIL!$E:$J,B$1,FALSE),REF!$K:$L,2,FALSE),IF($A$109="Demi produits",VLOOKUP(VLOOKUP($A138,OUTIL!$M:$R,B$1,FALSE),REF!$N:$O,2,FALSE),IF($A$109="Energie  et  lubrifiants",VLOOKUP(VLOOKUP($A138,OUTIL!$U:$Z,B$1,FALSE),REF!$Z:$AA,2,FALSE),IF($A$109="Or industriel",VLOOKUP(VLOOKUP($A138,OUTIL!$AC:$AH,B$1,FALSE),REF!$AC:$AD,2,FALSE),IF($A$109="Produits bruts d'origine animale et vegetale",VLOOKUP(VLOOKUP($A138,OUTIL!$AK:$AP,B$1,FALSE),REF!$Q:$R,2,FALSE),IF($A$109="Produits bruts d'origine minerale",VLOOKUP(VLOOKUP($A138,OUTIL!$AS:$AX,B$1,FALSE),REF!$AF:$AG,2,FALSE),IF($A$109="Produits finis de consommation",VLOOKUP(VLOOKUP($A138,OUTIL!$BA:$BF,B$1,FALSE),REF!$T:$U,2,FALSE),IF($A$109="Produits finis d'equipement agricole",VLOOKUP(VLOOKUP($A138,OUTIL!$BI:$BN,B$1,FALSE),REF!$AI:$AJ,2,FALSE),IF($A$109="Produits finis d'equipement industriel",VLOOKUP(VLOOKUP($A138,OUTIL!$BQ:$BV,B$1,FALSE),REF!$W:$X,2,FALSE),"Ahmadovitch")))))))))</f>
        <v>Articles divers en caoutchouc</v>
      </c>
      <c r="C138" s="5">
        <f>ROUND(IF($A$109="Alimentation, boissons et tabacs",VLOOKUP($A138,OUTIL!$E:$J,C$1,FALSE),IF($A$109="Demi produits",VLOOKUP($A138,OUTIL!$M:$R,C$1,FALSE),IF($A$109="Energie  et  lubrifiants",VLOOKUP($A138,OUTIL!$U:$Z,C$1,FALSE),IF($A$109="Or industriel",VLOOKUP($A138,OUTIL!$AC:$AH,C$1,FALSE),IF($A$109="Produits bruts d'origine animale et vegetale",VLOOKUP($A138,OUTIL!$AK:$AP,C$1,FALSE),IF($A$109="Produits bruts d'origine minerale",VLOOKUP($A138,OUTIL!$AS:$AX,C$1,FALSE),IF($A$109="Produits finis de consommation",VLOOKUP($A138,OUTIL!$BA:$BF,C$1,FALSE),IF($A$109="Produits finis d'equipement agricole",VLOOKUP($A138,OUTIL!$BI:$BN,C$1,FALSE),IF($A$109="Produits finis d'equipement industriel",VLOOKUP($A138,OUTIL!$BQ:$BV,C$1,FALSE),"Ahmadovitch")))))))))/1000,0)</f>
        <v>187</v>
      </c>
      <c r="D138" s="5">
        <f>ROUND(IF($A$109="Alimentation, boissons et tabacs",VLOOKUP($A138,OUTIL!$E:$J,D$1,FALSE),IF($A$109="Demi produits",VLOOKUP($A138,OUTIL!$M:$R,D$1,FALSE),IF($A$109="Energie  et  lubrifiants",VLOOKUP($A138,OUTIL!$U:$Z,D$1,FALSE),IF($A$109="Or industriel",VLOOKUP($A138,OUTIL!$AC:$AH,D$1,FALSE),IF($A$109="Produits bruts d'origine animale et vegetale",VLOOKUP($A138,OUTIL!$AK:$AP,D$1,FALSE),IF($A$109="Produits bruts d'origine minerale",VLOOKUP($A138,OUTIL!$AS:$AX,D$1,FALSE),IF($A$109="Produits finis de consommation",VLOOKUP($A138,OUTIL!$BA:$BF,D$1,FALSE),IF($A$109="Produits finis d'equipement agricole",VLOOKUP($A138,OUTIL!$BI:$BN,D$1,FALSE),IF($A$109="Produits finis d'equipement industriel",VLOOKUP($A138,OUTIL!$BQ:$BV,D$1,FALSE),"Ahmadovitch")))))))))/1000,0)</f>
        <v>20406</v>
      </c>
      <c r="E138" s="5">
        <f>ROUND(IF($A$109="Alimentation, boissons et tabacs",VLOOKUP($A138,OUTIL!$E:$J,E$1,FALSE),IF($A$109="Demi produits",VLOOKUP($A138,OUTIL!$M:$R,E$1,FALSE),IF($A$109="Energie  et  lubrifiants",VLOOKUP($A138,OUTIL!$U:$Z,E$1,FALSE),IF($A$109="Or industriel",VLOOKUP($A138,OUTIL!$AC:$AH,E$1,FALSE),IF($A$109="Produits bruts d'origine animale et vegetale",VLOOKUP($A138,OUTIL!$AK:$AP,E$1,FALSE),IF($A$109="Produits bruts d'origine minerale",VLOOKUP($A138,OUTIL!$AS:$AX,E$1,FALSE),IF($A$109="Produits finis de consommation",VLOOKUP($A138,OUTIL!$BA:$BF,E$1,FALSE),IF($A$109="Produits finis d'equipement agricole",VLOOKUP($A138,OUTIL!$BI:$BN,E$1,FALSE),IF($A$109="Produits finis d'equipement industriel",VLOOKUP($A138,OUTIL!$BQ:$BV,E$1,FALSE),"Ahmadovitch")))))))))/1000,0)</f>
        <v>212</v>
      </c>
      <c r="F138" s="5">
        <f>ROUND(IF($A$109="Alimentation, boissons et tabacs",VLOOKUP($A138,OUTIL!$E:$J,F$1,FALSE),IF($A$109="Demi produits",VLOOKUP($A138,OUTIL!$M:$R,F$1,FALSE),IF($A$109="Energie  et  lubrifiants",VLOOKUP($A138,OUTIL!$U:$Z,F$1,FALSE),IF($A$109="Or industriel",VLOOKUP($A138,OUTIL!$AC:$AH,F$1,FALSE),IF($A$109="Produits bruts d'origine animale et vegetale",VLOOKUP($A138,OUTIL!$AK:$AP,F$1,FALSE),IF($A$109="Produits bruts d'origine minerale",VLOOKUP($A138,OUTIL!$AS:$AX,F$1,FALSE),IF($A$109="Produits finis de consommation",VLOOKUP($A138,OUTIL!$BA:$BF,F$1,FALSE),IF($A$109="Produits finis d'equipement agricole",VLOOKUP($A138,OUTIL!$BI:$BN,F$1,FALSE),IF($A$109="Produits finis d'equipement industriel",VLOOKUP($A138,OUTIL!$BQ:$BV,F$1,FALSE),"Ahmadovitch")))))))))/1000,0)</f>
        <v>24206</v>
      </c>
      <c r="J138" s="4"/>
      <c r="K138" s="4"/>
      <c r="L138" s="4"/>
      <c r="M138" s="4"/>
    </row>
    <row r="139" spans="1:13" ht="16.5" x14ac:dyDescent="0.3">
      <c r="A139">
        <v>30</v>
      </c>
      <c r="B139" s="5" t="str">
        <f>IF($A$109="Alimentation, boissons et tabacs",VLOOKUP(VLOOKUP($A139,OUTIL!$E:$J,B$1,FALSE),REF!$K:$L,2,FALSE),IF($A$109="Demi produits",VLOOKUP(VLOOKUP($A139,OUTIL!$M:$R,B$1,FALSE),REF!$N:$O,2,FALSE),IF($A$109="Energie  et  lubrifiants",VLOOKUP(VLOOKUP($A139,OUTIL!$U:$Z,B$1,FALSE),REF!$Z:$AA,2,FALSE),IF($A$109="Or industriel",VLOOKUP(VLOOKUP($A139,OUTIL!$AC:$AH,B$1,FALSE),REF!$AC:$AD,2,FALSE),IF($A$109="Produits bruts d'origine animale et vegetale",VLOOKUP(VLOOKUP($A139,OUTIL!$AK:$AP,B$1,FALSE),REF!$Q:$R,2,FALSE),IF($A$109="Produits bruts d'origine minerale",VLOOKUP(VLOOKUP($A139,OUTIL!$AS:$AX,B$1,FALSE),REF!$AF:$AG,2,FALSE),IF($A$109="Produits finis de consommation",VLOOKUP(VLOOKUP($A139,OUTIL!$BA:$BF,B$1,FALSE),REF!$T:$U,2,FALSE),IF($A$109="Produits finis d'equipement agricole",VLOOKUP(VLOOKUP($A139,OUTIL!$BI:$BN,B$1,FALSE),REF!$AI:$AJ,2,FALSE),IF($A$109="Produits finis d'equipement industriel",VLOOKUP(VLOOKUP($A139,OUTIL!$BQ:$BV,B$1,FALSE),REF!$W:$X,2,FALSE),"Ahmadovitch")))))))))</f>
        <v>Groupes électrogènes et convertisseurs rotatifs électriques</v>
      </c>
      <c r="C139" s="5">
        <f>ROUND(IF($A$109="Alimentation, boissons et tabacs",VLOOKUP($A139,OUTIL!$E:$J,C$1,FALSE),IF($A$109="Demi produits",VLOOKUP($A139,OUTIL!$M:$R,C$1,FALSE),IF($A$109="Energie  et  lubrifiants",VLOOKUP($A139,OUTIL!$U:$Z,C$1,FALSE),IF($A$109="Or industriel",VLOOKUP($A139,OUTIL!$AC:$AH,C$1,FALSE),IF($A$109="Produits bruts d'origine animale et vegetale",VLOOKUP($A139,OUTIL!$AK:$AP,C$1,FALSE),IF($A$109="Produits bruts d'origine minerale",VLOOKUP($A139,OUTIL!$AS:$AX,C$1,FALSE),IF($A$109="Produits finis de consommation",VLOOKUP($A139,OUTIL!$BA:$BF,C$1,FALSE),IF($A$109="Produits finis d'equipement agricole",VLOOKUP($A139,OUTIL!$BI:$BN,C$1,FALSE),IF($A$109="Produits finis d'equipement industriel",VLOOKUP($A139,OUTIL!$BQ:$BV,C$1,FALSE),"Ahmadovitch")))))))))/1000,0)</f>
        <v>148</v>
      </c>
      <c r="D139" s="5">
        <f>ROUND(IF($A$109="Alimentation, boissons et tabacs",VLOOKUP($A139,OUTIL!$E:$J,D$1,FALSE),IF($A$109="Demi produits",VLOOKUP($A139,OUTIL!$M:$R,D$1,FALSE),IF($A$109="Energie  et  lubrifiants",VLOOKUP($A139,OUTIL!$U:$Z,D$1,FALSE),IF($A$109="Or industriel",VLOOKUP($A139,OUTIL!$AC:$AH,D$1,FALSE),IF($A$109="Produits bruts d'origine animale et vegetale",VLOOKUP($A139,OUTIL!$AK:$AP,D$1,FALSE),IF($A$109="Produits bruts d'origine minerale",VLOOKUP($A139,OUTIL!$AS:$AX,D$1,FALSE),IF($A$109="Produits finis de consommation",VLOOKUP($A139,OUTIL!$BA:$BF,D$1,FALSE),IF($A$109="Produits finis d'equipement agricole",VLOOKUP($A139,OUTIL!$BI:$BN,D$1,FALSE),IF($A$109="Produits finis d'equipement industriel",VLOOKUP($A139,OUTIL!$BQ:$BV,D$1,FALSE),"Ahmadovitch")))))))))/1000,0)</f>
        <v>19470</v>
      </c>
      <c r="E139" s="5">
        <f>ROUND(IF($A$109="Alimentation, boissons et tabacs",VLOOKUP($A139,OUTIL!$E:$J,E$1,FALSE),IF($A$109="Demi produits",VLOOKUP($A139,OUTIL!$M:$R,E$1,FALSE),IF($A$109="Energie  et  lubrifiants",VLOOKUP($A139,OUTIL!$U:$Z,E$1,FALSE),IF($A$109="Or industriel",VLOOKUP($A139,OUTIL!$AC:$AH,E$1,FALSE),IF($A$109="Produits bruts d'origine animale et vegetale",VLOOKUP($A139,OUTIL!$AK:$AP,E$1,FALSE),IF($A$109="Produits bruts d'origine minerale",VLOOKUP($A139,OUTIL!$AS:$AX,E$1,FALSE),IF($A$109="Produits finis de consommation",VLOOKUP($A139,OUTIL!$BA:$BF,E$1,FALSE),IF($A$109="Produits finis d'equipement agricole",VLOOKUP($A139,OUTIL!$BI:$BN,E$1,FALSE),IF($A$109="Produits finis d'equipement industriel",VLOOKUP($A139,OUTIL!$BQ:$BV,E$1,FALSE),"Ahmadovitch")))))))))/1000,0)</f>
        <v>275</v>
      </c>
      <c r="F139" s="5">
        <f>ROUND(IF($A$109="Alimentation, boissons et tabacs",VLOOKUP($A139,OUTIL!$E:$J,F$1,FALSE),IF($A$109="Demi produits",VLOOKUP($A139,OUTIL!$M:$R,F$1,FALSE),IF($A$109="Energie  et  lubrifiants",VLOOKUP($A139,OUTIL!$U:$Z,F$1,FALSE),IF($A$109="Or industriel",VLOOKUP($A139,OUTIL!$AC:$AH,F$1,FALSE),IF($A$109="Produits bruts d'origine animale et vegetale",VLOOKUP($A139,OUTIL!$AK:$AP,F$1,FALSE),IF($A$109="Produits bruts d'origine minerale",VLOOKUP($A139,OUTIL!$AS:$AX,F$1,FALSE),IF($A$109="Produits finis de consommation",VLOOKUP($A139,OUTIL!$BA:$BF,F$1,FALSE),IF($A$109="Produits finis d'equipement agricole",VLOOKUP($A139,OUTIL!$BI:$BN,F$1,FALSE),IF($A$109="Produits finis d'equipement industriel",VLOOKUP($A139,OUTIL!$BQ:$BV,F$1,FALSE),"Ahmadovitch")))))))))/1000,0)</f>
        <v>35726</v>
      </c>
      <c r="J139" s="4"/>
      <c r="K139" s="4"/>
      <c r="L139" s="4"/>
      <c r="M139" s="4"/>
    </row>
    <row r="140" spans="1:13" ht="16.5" x14ac:dyDescent="0.3">
      <c r="B140" s="5" t="s">
        <v>113</v>
      </c>
      <c r="C140" s="6">
        <f>C109-SUM(C110:C139)</f>
        <v>2615</v>
      </c>
      <c r="D140" s="6">
        <f>D109-SUM(D110:D139)</f>
        <v>187039</v>
      </c>
      <c r="E140" s="6">
        <f>E109-SUM(E110:E139)</f>
        <v>4105</v>
      </c>
      <c r="F140" s="6">
        <f>F109-SUM(F110:F139)</f>
        <v>338137</v>
      </c>
      <c r="J140" s="4"/>
      <c r="K140" s="4"/>
      <c r="L140" s="4"/>
      <c r="M140" s="4"/>
    </row>
    <row r="141" spans="1:13" x14ac:dyDescent="0.25">
      <c r="A141" t="s">
        <v>221</v>
      </c>
      <c r="B141" s="2" t="str">
        <f>IF($A$141="Alimentation, boissons et tabacs",VLOOKUP(VLOOKUP($A141,OUTIL!$E:$J,B$1,FALSE),REF!$K:$L,2,FALSE),IF($A$141="Demi produits",VLOOKUP(VLOOKUP($A141,OUTIL!$M:$R,B$1,FALSE),REF!$N:$O,2,FALSE),IF($A$141="Energie  et  lubrifiants",VLOOKUP(VLOOKUP($A141,OUTIL!$U:$Z,B$1,FALSE),REF!$Z:$AA,2,FALSE),IF($A$141="Or industriel",VLOOKUP(VLOOKUP($A141,OUTIL!$AC:$AH,B$1,FALSE),REF!$AC:$AD,2,FALSE),IF($A$141="Produits bruts d'origine animale et vegetale",VLOOKUP(VLOOKUP($A141,OUTIL!$AK:$AP,B$1,FALSE),REF!$Q:$R,2,FALSE),IF($A$141="Produits bruts d'origine minerale",VLOOKUP(VLOOKUP($A141,OUTIL!$AS:$AX,B$1,FALSE),REF!$AF:$AG,2,FALSE),IF($A$141="Produits finis de consommation",VLOOKUP(VLOOKUP($A141,OUTIL!$BA:$BF,B$1,FALSE),REF!$T:$U,2,FALSE),IF($A$141="Produits finis d'equipement agricole",VLOOKUP(VLOOKUP($A141,OUTIL!$BI:$BN,B$1,FALSE),REF!$AI:$AJ,2,FALSE),IF($A$141="Produits finis d'equipement industriel",VLOOKUP(VLOOKUP($A141,OUTIL!$BQ:$BV,B$1,FALSE),REF!$W:$X,2,FALSE),"Ahmadovitch")))))))))</f>
        <v>PRODUITS FINIS DE CONSOMMATION</v>
      </c>
      <c r="C141" s="2">
        <f>ROUND(IF($A$141="Alimentation, boissons et tabacs",VLOOKUP($A141,OUTIL!$E:$J,C$1,FALSE),IF($A$141="Demi produits",VLOOKUP($A141,OUTIL!$M:$R,C$1,FALSE),IF($A$141="Energie  et  lubrifiants",VLOOKUP($A141,OUTIL!$U:$Z,C$1,FALSE),IF($A$141="Or industriel",VLOOKUP($A141,OUTIL!$AC:$AH,C$1,FALSE),IF($A$141="Produits bruts d'origine animale et vegetale",VLOOKUP($A141,OUTIL!$AK:$AP,C$1,FALSE),IF($A$141="Produits bruts d'origine minerale",VLOOKUP($A141,OUTIL!$AS:$AX,C$1,FALSE),IF($A$141="Produits finis de consommation",VLOOKUP($A141,OUTIL!$BA:$BF,C$1,FALSE),IF($A$141="Produits finis d'equipement agricole",VLOOKUP($A141,OUTIL!$BI:$BN,C$1,FALSE),IF($A$141="Produits finis d'equipement industriel",VLOOKUP($A141,OUTIL!$BQ:$BV,C$1,FALSE),"Ahmadovitch")))))))))/1000,0)</f>
        <v>305483</v>
      </c>
      <c r="D141" s="2">
        <f>ROUND(IF($A$141="Alimentation, boissons et tabacs",VLOOKUP($A141,OUTIL!$E:$J,D$1,FALSE),IF($A$141="Demi produits",VLOOKUP($A141,OUTIL!$M:$R,D$1,FALSE),IF($A$141="Energie  et  lubrifiants",VLOOKUP($A141,OUTIL!$U:$Z,D$1,FALSE),IF($A$141="Or industriel",VLOOKUP($A141,OUTIL!$AC:$AH,D$1,FALSE),IF($A$141="Produits bruts d'origine animale et vegetale",VLOOKUP($A141,OUTIL!$AK:$AP,D$1,FALSE),IF($A$141="Produits bruts d'origine minerale",VLOOKUP($A141,OUTIL!$AS:$AX,D$1,FALSE),IF($A$141="Produits finis de consommation",VLOOKUP($A141,OUTIL!$BA:$BF,D$1,FALSE),IF($A$141="Produits finis d'equipement agricole",VLOOKUP($A141,OUTIL!$BI:$BN,D$1,FALSE),IF($A$141="Produits finis d'equipement industriel",VLOOKUP($A141,OUTIL!$BQ:$BV,D$1,FALSE),"Ahmadovitch")))))))))/1000,0)</f>
        <v>36812208</v>
      </c>
      <c r="E141" s="2">
        <f>ROUND(IF($A$141="Alimentation, boissons et tabacs",VLOOKUP($A141,OUTIL!$E:$J,E$1,FALSE),IF($A$141="Demi produits",VLOOKUP($A141,OUTIL!$M:$R,E$1,FALSE),IF($A$141="Energie  et  lubrifiants",VLOOKUP($A141,OUTIL!$U:$Z,E$1,FALSE),IF($A$141="Or industriel",VLOOKUP($A141,OUTIL!$AC:$AH,E$1,FALSE),IF($A$141="Produits bruts d'origine animale et vegetale",VLOOKUP($A141,OUTIL!$AK:$AP,E$1,FALSE),IF($A$141="Produits bruts d'origine minerale",VLOOKUP($A141,OUTIL!$AS:$AX,E$1,FALSE),IF($A$141="Produits finis de consommation",VLOOKUP($A141,OUTIL!$BA:$BF,E$1,FALSE),IF($A$141="Produits finis d'equipement agricole",VLOOKUP($A141,OUTIL!$BI:$BN,E$1,FALSE),IF($A$141="Produits finis d'equipement industriel",VLOOKUP($A141,OUTIL!$BQ:$BV,E$1,FALSE),"Ahmadovitch")))))))))/1000,0)</f>
        <v>294704</v>
      </c>
      <c r="F141" s="2">
        <f>ROUND(IF($A$141="Alimentation, boissons et tabacs",VLOOKUP($A141,OUTIL!$E:$J,F$1,FALSE),IF($A$141="Demi produits",VLOOKUP($A141,OUTIL!$M:$R,F$1,FALSE),IF($A$141="Energie  et  lubrifiants",VLOOKUP($A141,OUTIL!$U:$Z,F$1,FALSE),IF($A$141="Or industriel",VLOOKUP($A141,OUTIL!$AC:$AH,F$1,FALSE),IF($A$141="Produits bruts d'origine animale et vegetale",VLOOKUP($A141,OUTIL!$AK:$AP,F$1,FALSE),IF($A$141="Produits bruts d'origine minerale",VLOOKUP($A141,OUTIL!$AS:$AX,F$1,FALSE),IF($A$141="Produits finis de consommation",VLOOKUP($A141,OUTIL!$BA:$BF,F$1,FALSE),IF($A$141="Produits finis d'equipement agricole",VLOOKUP($A141,OUTIL!$BI:$BN,F$1,FALSE),IF($A$141="Produits finis d'equipement industriel",VLOOKUP($A141,OUTIL!$BQ:$BV,F$1,FALSE),"Ahmadovitch")))))))))/1000,0)</f>
        <v>34875323</v>
      </c>
      <c r="J141" s="4"/>
      <c r="K141" s="4"/>
      <c r="L141" s="4"/>
      <c r="M141" s="4"/>
    </row>
    <row r="142" spans="1:13" ht="16.5" x14ac:dyDescent="0.3">
      <c r="A142">
        <v>1</v>
      </c>
      <c r="B142" s="5" t="str">
        <f>IF($A$141="Alimentation, boissons et tabacs",VLOOKUP(VLOOKUP($A142,OUTIL!$E:$J,B$1,FALSE),REF!$K:$L,2,FALSE),IF($A$141="Demi produits",VLOOKUP(VLOOKUP($A142,OUTIL!$M:$R,B$1,FALSE),REF!$N:$O,2,FALSE),IF($A$141="Energie  et  lubrifiants",VLOOKUP(VLOOKUP($A142,OUTIL!$U:$Z,B$1,FALSE),REF!$Z:$AA,2,FALSE),IF($A$141="Or industriel",VLOOKUP(VLOOKUP($A142,OUTIL!$AC:$AH,B$1,FALSE),REF!$AC:$AD,2,FALSE),IF($A$141="Produits bruts d'origine animale et vegetale",VLOOKUP(VLOOKUP($A142,OUTIL!$AK:$AP,B$1,FALSE),REF!$Q:$R,2,FALSE),IF($A$141="Produits bruts d'origine minerale",VLOOKUP(VLOOKUP($A142,OUTIL!$AS:$AX,B$1,FALSE),REF!$AF:$AG,2,FALSE),IF($A$141="Produits finis de consommation",VLOOKUP(VLOOKUP($A142,OUTIL!$BA:$BF,B$1,FALSE),REF!$T:$U,2,FALSE),IF($A$141="Produits finis d'equipement agricole",VLOOKUP(VLOOKUP($A142,OUTIL!$BI:$BN,B$1,FALSE),REF!$AI:$AJ,2,FALSE),IF($A$141="Produits finis d'equipement industriel",VLOOKUP(VLOOKUP($A142,OUTIL!$BQ:$BV,B$1,FALSE),REF!$W:$X,2,FALSE),"Ahmadovitch")))))))))</f>
        <v>Voitures de tourisme</v>
      </c>
      <c r="C142" s="5">
        <f>ROUND(IF($A$141="Alimentation, boissons et tabacs",VLOOKUP($A142,OUTIL!$E:$J,C$1,FALSE),IF($A$141="Demi produits",VLOOKUP($A142,OUTIL!$M:$R,C$1,FALSE),IF($A$141="Energie  et  lubrifiants",VLOOKUP($A142,OUTIL!$U:$Z,C$1,FALSE),IF($A$141="Or industriel",VLOOKUP($A142,OUTIL!$AC:$AH,C$1,FALSE),IF($A$141="Produits bruts d'origine animale et vegetale",VLOOKUP($A142,OUTIL!$AK:$AP,C$1,FALSE),IF($A$141="Produits bruts d'origine minerale",VLOOKUP($A142,OUTIL!$AS:$AX,C$1,FALSE),IF($A$141="Produits finis de consommation",VLOOKUP($A142,OUTIL!$BA:$BF,C$1,FALSE),IF($A$141="Produits finis d'equipement agricole",VLOOKUP($A142,OUTIL!$BI:$BN,C$1,FALSE),IF($A$141="Produits finis d'equipement industriel",VLOOKUP($A142,OUTIL!$BQ:$BV,C$1,FALSE),"Ahmadovitch")))))))))/1000,0)</f>
        <v>130384</v>
      </c>
      <c r="D142" s="5">
        <f>ROUND(IF($A$141="Alimentation, boissons et tabacs",VLOOKUP($A142,OUTIL!$E:$J,D$1,FALSE),IF($A$141="Demi produits",VLOOKUP($A142,OUTIL!$M:$R,D$1,FALSE),IF($A$141="Energie  et  lubrifiants",VLOOKUP($A142,OUTIL!$U:$Z,D$1,FALSE),IF($A$141="Or industriel",VLOOKUP($A142,OUTIL!$AC:$AH,D$1,FALSE),IF($A$141="Produits bruts d'origine animale et vegetale",VLOOKUP($A142,OUTIL!$AK:$AP,D$1,FALSE),IF($A$141="Produits bruts d'origine minerale",VLOOKUP($A142,OUTIL!$AS:$AX,D$1,FALSE),IF($A$141="Produits finis de consommation",VLOOKUP($A142,OUTIL!$BA:$BF,D$1,FALSE),IF($A$141="Produits finis d'equipement agricole",VLOOKUP($A142,OUTIL!$BI:$BN,D$1,FALSE),IF($A$141="Produits finis d'equipement industriel",VLOOKUP($A142,OUTIL!$BQ:$BV,D$1,FALSE),"Ahmadovitch")))))))))/1000,0)</f>
        <v>16286676</v>
      </c>
      <c r="E142" s="5">
        <f>ROUND(IF($A$141="Alimentation, boissons et tabacs",VLOOKUP($A142,OUTIL!$E:$J,E$1,FALSE),IF($A$141="Demi produits",VLOOKUP($A142,OUTIL!$M:$R,E$1,FALSE),IF($A$141="Energie  et  lubrifiants",VLOOKUP($A142,OUTIL!$U:$Z,E$1,FALSE),IF($A$141="Or industriel",VLOOKUP($A142,OUTIL!$AC:$AH,E$1,FALSE),IF($A$141="Produits bruts d'origine animale et vegetale",VLOOKUP($A142,OUTIL!$AK:$AP,E$1,FALSE),IF($A$141="Produits bruts d'origine minerale",VLOOKUP($A142,OUTIL!$AS:$AX,E$1,FALSE),IF($A$141="Produits finis de consommation",VLOOKUP($A142,OUTIL!$BA:$BF,E$1,FALSE),IF($A$141="Produits finis d'equipement agricole",VLOOKUP($A142,OUTIL!$BI:$BN,E$1,FALSE),IF($A$141="Produits finis d'equipement industriel",VLOOKUP($A142,OUTIL!$BQ:$BV,E$1,FALSE),"Ahmadovitch")))))))))/1000,0)</f>
        <v>114713</v>
      </c>
      <c r="F142" s="5">
        <f>ROUND(IF($A$141="Alimentation, boissons et tabacs",VLOOKUP($A142,OUTIL!$E:$J,F$1,FALSE),IF($A$141="Demi produits",VLOOKUP($A142,OUTIL!$M:$R,F$1,FALSE),IF($A$141="Energie  et  lubrifiants",VLOOKUP($A142,OUTIL!$U:$Z,F$1,FALSE),IF($A$141="Or industriel",VLOOKUP($A142,OUTIL!$AC:$AH,F$1,FALSE),IF($A$141="Produits bruts d'origine animale et vegetale",VLOOKUP($A142,OUTIL!$AK:$AP,F$1,FALSE),IF($A$141="Produits bruts d'origine minerale",VLOOKUP($A142,OUTIL!$AS:$AX,F$1,FALSE),IF($A$141="Produits finis de consommation",VLOOKUP($A142,OUTIL!$BA:$BF,F$1,FALSE),IF($A$141="Produits finis d'equipement agricole",VLOOKUP($A142,OUTIL!$BI:$BN,F$1,FALSE),IF($A$141="Produits finis d'equipement industriel",VLOOKUP($A142,OUTIL!$BQ:$BV,F$1,FALSE),"Ahmadovitch")))))))))/1000,0)</f>
        <v>13020422</v>
      </c>
      <c r="J142" s="4"/>
      <c r="K142" s="4"/>
      <c r="L142" s="4"/>
      <c r="M142" s="4"/>
    </row>
    <row r="143" spans="1:13" ht="16.5" x14ac:dyDescent="0.3">
      <c r="A143">
        <v>2</v>
      </c>
      <c r="B143" s="5" t="str">
        <f>IF($A$141="Alimentation, boissons et tabacs",VLOOKUP(VLOOKUP($A143,OUTIL!$E:$J,B$1,FALSE),REF!$K:$L,2,FALSE),IF($A$141="Demi produits",VLOOKUP(VLOOKUP($A143,OUTIL!$M:$R,B$1,FALSE),REF!$N:$O,2,FALSE),IF($A$141="Energie  et  lubrifiants",VLOOKUP(VLOOKUP($A143,OUTIL!$U:$Z,B$1,FALSE),REF!$Z:$AA,2,FALSE),IF($A$141="Or industriel",VLOOKUP(VLOOKUP($A143,OUTIL!$AC:$AH,B$1,FALSE),REF!$AC:$AD,2,FALSE),IF($A$141="Produits bruts d'origine animale et vegetale",VLOOKUP(VLOOKUP($A143,OUTIL!$AK:$AP,B$1,FALSE),REF!$Q:$R,2,FALSE),IF($A$141="Produits bruts d'origine minerale",VLOOKUP(VLOOKUP($A143,OUTIL!$AS:$AX,B$1,FALSE),REF!$AF:$AG,2,FALSE),IF($A$141="Produits finis de consommation",VLOOKUP(VLOOKUP($A143,OUTIL!$BA:$BF,B$1,FALSE),REF!$T:$U,2,FALSE),IF($A$141="Produits finis d'equipement agricole",VLOOKUP(VLOOKUP($A143,OUTIL!$BI:$BN,B$1,FALSE),REF!$AI:$AJ,2,FALSE),IF($A$141="Produits finis d'equipement industriel",VLOOKUP(VLOOKUP($A143,OUTIL!$BQ:$BV,B$1,FALSE),REF!$W:$X,2,FALSE),"Ahmadovitch")))))))))</f>
        <v>Vêtements confectionnes</v>
      </c>
      <c r="C143" s="5">
        <f>ROUND(IF($A$141="Alimentation, boissons et tabacs",VLOOKUP($A143,OUTIL!$E:$J,C$1,FALSE),IF($A$141="Demi produits",VLOOKUP($A143,OUTIL!$M:$R,C$1,FALSE),IF($A$141="Energie  et  lubrifiants",VLOOKUP($A143,OUTIL!$U:$Z,C$1,FALSE),IF($A$141="Or industriel",VLOOKUP($A143,OUTIL!$AC:$AH,C$1,FALSE),IF($A$141="Produits bruts d'origine animale et vegetale",VLOOKUP($A143,OUTIL!$AK:$AP,C$1,FALSE),IF($A$141="Produits bruts d'origine minerale",VLOOKUP($A143,OUTIL!$AS:$AX,C$1,FALSE),IF($A$141="Produits finis de consommation",VLOOKUP($A143,OUTIL!$BA:$BF,C$1,FALSE),IF($A$141="Produits finis d'equipement agricole",VLOOKUP($A143,OUTIL!$BI:$BN,C$1,FALSE),IF($A$141="Produits finis d'equipement industriel",VLOOKUP($A143,OUTIL!$BQ:$BV,C$1,FALSE),"Ahmadovitch")))))))))/1000,0)</f>
        <v>18122</v>
      </c>
      <c r="D143" s="5">
        <f>ROUND(IF($A$141="Alimentation, boissons et tabacs",VLOOKUP($A143,OUTIL!$E:$J,D$1,FALSE),IF($A$141="Demi produits",VLOOKUP($A143,OUTIL!$M:$R,D$1,FALSE),IF($A$141="Energie  et  lubrifiants",VLOOKUP($A143,OUTIL!$U:$Z,D$1,FALSE),IF($A$141="Or industriel",VLOOKUP($A143,OUTIL!$AC:$AH,D$1,FALSE),IF($A$141="Produits bruts d'origine animale et vegetale",VLOOKUP($A143,OUTIL!$AK:$AP,D$1,FALSE),IF($A$141="Produits bruts d'origine minerale",VLOOKUP($A143,OUTIL!$AS:$AX,D$1,FALSE),IF($A$141="Produits finis de consommation",VLOOKUP($A143,OUTIL!$BA:$BF,D$1,FALSE),IF($A$141="Produits finis d'equipement agricole",VLOOKUP($A143,OUTIL!$BI:$BN,D$1,FALSE),IF($A$141="Produits finis d'equipement industriel",VLOOKUP($A143,OUTIL!$BQ:$BV,D$1,FALSE),"Ahmadovitch")))))))))/1000,0)</f>
        <v>6354443</v>
      </c>
      <c r="E143" s="5">
        <f>ROUND(IF($A$141="Alimentation, boissons et tabacs",VLOOKUP($A143,OUTIL!$E:$J,E$1,FALSE),IF($A$141="Demi produits",VLOOKUP($A143,OUTIL!$M:$R,E$1,FALSE),IF($A$141="Energie  et  lubrifiants",VLOOKUP($A143,OUTIL!$U:$Z,E$1,FALSE),IF($A$141="Or industriel",VLOOKUP($A143,OUTIL!$AC:$AH,E$1,FALSE),IF($A$141="Produits bruts d'origine animale et vegetale",VLOOKUP($A143,OUTIL!$AK:$AP,E$1,FALSE),IF($A$141="Produits bruts d'origine minerale",VLOOKUP($A143,OUTIL!$AS:$AX,E$1,FALSE),IF($A$141="Produits finis de consommation",VLOOKUP($A143,OUTIL!$BA:$BF,E$1,FALSE),IF($A$141="Produits finis d'equipement agricole",VLOOKUP($A143,OUTIL!$BI:$BN,E$1,FALSE),IF($A$141="Produits finis d'equipement industriel",VLOOKUP($A143,OUTIL!$BQ:$BV,E$1,FALSE),"Ahmadovitch")))))))))/1000,0)</f>
        <v>22350</v>
      </c>
      <c r="F143" s="5">
        <f>ROUND(IF($A$141="Alimentation, boissons et tabacs",VLOOKUP($A143,OUTIL!$E:$J,F$1,FALSE),IF($A$141="Demi produits",VLOOKUP($A143,OUTIL!$M:$R,F$1,FALSE),IF($A$141="Energie  et  lubrifiants",VLOOKUP($A143,OUTIL!$U:$Z,F$1,FALSE),IF($A$141="Or industriel",VLOOKUP($A143,OUTIL!$AC:$AH,F$1,FALSE),IF($A$141="Produits bruts d'origine animale et vegetale",VLOOKUP($A143,OUTIL!$AK:$AP,F$1,FALSE),IF($A$141="Produits bruts d'origine minerale",VLOOKUP($A143,OUTIL!$AS:$AX,F$1,FALSE),IF($A$141="Produits finis de consommation",VLOOKUP($A143,OUTIL!$BA:$BF,F$1,FALSE),IF($A$141="Produits finis d'equipement agricole",VLOOKUP($A143,OUTIL!$BI:$BN,F$1,FALSE),IF($A$141="Produits finis d'equipement industriel",VLOOKUP($A143,OUTIL!$BQ:$BV,F$1,FALSE),"Ahmadovitch")))))))))/1000,0)</f>
        <v>7516767</v>
      </c>
      <c r="J143" s="4"/>
      <c r="K143" s="4"/>
      <c r="L143" s="4"/>
      <c r="M143" s="4"/>
    </row>
    <row r="144" spans="1:13" ht="16.5" x14ac:dyDescent="0.3">
      <c r="A144">
        <v>3</v>
      </c>
      <c r="B144" s="5" t="str">
        <f>IF($A$141="Alimentation, boissons et tabacs",VLOOKUP(VLOOKUP($A144,OUTIL!$E:$J,B$1,FALSE),REF!$K:$L,2,FALSE),IF($A$141="Demi produits",VLOOKUP(VLOOKUP($A144,OUTIL!$M:$R,B$1,FALSE),REF!$N:$O,2,FALSE),IF($A$141="Energie  et  lubrifiants",VLOOKUP(VLOOKUP($A144,OUTIL!$U:$Z,B$1,FALSE),REF!$Z:$AA,2,FALSE),IF($A$141="Or industriel",VLOOKUP(VLOOKUP($A144,OUTIL!$AC:$AH,B$1,FALSE),REF!$AC:$AD,2,FALSE),IF($A$141="Produits bruts d'origine animale et vegetale",VLOOKUP(VLOOKUP($A144,OUTIL!$AK:$AP,B$1,FALSE),REF!$Q:$R,2,FALSE),IF($A$141="Produits bruts d'origine minerale",VLOOKUP(VLOOKUP($A144,OUTIL!$AS:$AX,B$1,FALSE),REF!$AF:$AG,2,FALSE),IF($A$141="Produits finis de consommation",VLOOKUP(VLOOKUP($A144,OUTIL!$BA:$BF,B$1,FALSE),REF!$T:$U,2,FALSE),IF($A$141="Produits finis d'equipement agricole",VLOOKUP(VLOOKUP($A144,OUTIL!$BI:$BN,B$1,FALSE),REF!$AI:$AJ,2,FALSE),IF($A$141="Produits finis d'equipement industriel",VLOOKUP(VLOOKUP($A144,OUTIL!$BQ:$BV,B$1,FALSE),REF!$W:$X,2,FALSE),"Ahmadovitch")))))))))</f>
        <v>Parties et pièces pour voitures et véhicules de tourisme</v>
      </c>
      <c r="C144" s="5">
        <f>ROUND(IF($A$141="Alimentation, boissons et tabacs",VLOOKUP($A144,OUTIL!$E:$J,C$1,FALSE),IF($A$141="Demi produits",VLOOKUP($A144,OUTIL!$M:$R,C$1,FALSE),IF($A$141="Energie  et  lubrifiants",VLOOKUP($A144,OUTIL!$U:$Z,C$1,FALSE),IF($A$141="Or industriel",VLOOKUP($A144,OUTIL!$AC:$AH,C$1,FALSE),IF($A$141="Produits bruts d'origine animale et vegetale",VLOOKUP($A144,OUTIL!$AK:$AP,C$1,FALSE),IF($A$141="Produits bruts d'origine minerale",VLOOKUP($A144,OUTIL!$AS:$AX,C$1,FALSE),IF($A$141="Produits finis de consommation",VLOOKUP($A144,OUTIL!$BA:$BF,C$1,FALSE),IF($A$141="Produits finis d'equipement agricole",VLOOKUP($A144,OUTIL!$BI:$BN,C$1,FALSE),IF($A$141="Produits finis d'equipement industriel",VLOOKUP($A144,OUTIL!$BQ:$BV,C$1,FALSE),"Ahmadovitch")))))))))/1000,0)</f>
        <v>55302</v>
      </c>
      <c r="D144" s="5">
        <f>ROUND(IF($A$141="Alimentation, boissons et tabacs",VLOOKUP($A144,OUTIL!$E:$J,D$1,FALSE),IF($A$141="Demi produits",VLOOKUP($A144,OUTIL!$M:$R,D$1,FALSE),IF($A$141="Energie  et  lubrifiants",VLOOKUP($A144,OUTIL!$U:$Z,D$1,FALSE),IF($A$141="Or industriel",VLOOKUP($A144,OUTIL!$AC:$AH,D$1,FALSE),IF($A$141="Produits bruts d'origine animale et vegetale",VLOOKUP($A144,OUTIL!$AK:$AP,D$1,FALSE),IF($A$141="Produits bruts d'origine minerale",VLOOKUP($A144,OUTIL!$AS:$AX,D$1,FALSE),IF($A$141="Produits finis de consommation",VLOOKUP($A144,OUTIL!$BA:$BF,D$1,FALSE),IF($A$141="Produits finis d'equipement agricole",VLOOKUP($A144,OUTIL!$BI:$BN,D$1,FALSE),IF($A$141="Produits finis d'equipement industriel",VLOOKUP($A144,OUTIL!$BQ:$BV,D$1,FALSE),"Ahmadovitch")))))))))/1000,0)</f>
        <v>4239784</v>
      </c>
      <c r="E144" s="5">
        <f>ROUND(IF($A$141="Alimentation, boissons et tabacs",VLOOKUP($A144,OUTIL!$E:$J,E$1,FALSE),IF($A$141="Demi produits",VLOOKUP($A144,OUTIL!$M:$R,E$1,FALSE),IF($A$141="Energie  et  lubrifiants",VLOOKUP($A144,OUTIL!$U:$Z,E$1,FALSE),IF($A$141="Or industriel",VLOOKUP($A144,OUTIL!$AC:$AH,E$1,FALSE),IF($A$141="Produits bruts d'origine animale et vegetale",VLOOKUP($A144,OUTIL!$AK:$AP,E$1,FALSE),IF($A$141="Produits bruts d'origine minerale",VLOOKUP($A144,OUTIL!$AS:$AX,E$1,FALSE),IF($A$141="Produits finis de consommation",VLOOKUP($A144,OUTIL!$BA:$BF,E$1,FALSE),IF($A$141="Produits finis d'equipement agricole",VLOOKUP($A144,OUTIL!$BI:$BN,E$1,FALSE),IF($A$141="Produits finis d'equipement industriel",VLOOKUP($A144,OUTIL!$BQ:$BV,E$1,FALSE),"Ahmadovitch")))))))))/1000,0)</f>
        <v>65199</v>
      </c>
      <c r="F144" s="5">
        <f>ROUND(IF($A$141="Alimentation, boissons et tabacs",VLOOKUP($A144,OUTIL!$E:$J,F$1,FALSE),IF($A$141="Demi produits",VLOOKUP($A144,OUTIL!$M:$R,F$1,FALSE),IF($A$141="Energie  et  lubrifiants",VLOOKUP($A144,OUTIL!$U:$Z,F$1,FALSE),IF($A$141="Or industriel",VLOOKUP($A144,OUTIL!$AC:$AH,F$1,FALSE),IF($A$141="Produits bruts d'origine animale et vegetale",VLOOKUP($A144,OUTIL!$AK:$AP,F$1,FALSE),IF($A$141="Produits bruts d'origine minerale",VLOOKUP($A144,OUTIL!$AS:$AX,F$1,FALSE),IF($A$141="Produits finis de consommation",VLOOKUP($A144,OUTIL!$BA:$BF,F$1,FALSE),IF($A$141="Produits finis d'equipement agricole",VLOOKUP($A144,OUTIL!$BI:$BN,F$1,FALSE),IF($A$141="Produits finis d'equipement industriel",VLOOKUP($A144,OUTIL!$BQ:$BV,F$1,FALSE),"Ahmadovitch")))))))))/1000,0)</f>
        <v>4848140</v>
      </c>
      <c r="G144" s="4"/>
      <c r="H144" s="4"/>
      <c r="I144" s="4"/>
      <c r="J144" s="4"/>
      <c r="K144" s="4"/>
      <c r="L144" s="4"/>
      <c r="M144" s="4"/>
    </row>
    <row r="145" spans="1:13" ht="16.5" x14ac:dyDescent="0.3">
      <c r="A145">
        <v>4</v>
      </c>
      <c r="B145" s="5" t="str">
        <f>IF($A$141="Alimentation, boissons et tabacs",VLOOKUP(VLOOKUP($A145,OUTIL!$E:$J,B$1,FALSE),REF!$K:$L,2,FALSE),IF($A$141="Demi produits",VLOOKUP(VLOOKUP($A145,OUTIL!$M:$R,B$1,FALSE),REF!$N:$O,2,FALSE),IF($A$141="Energie  et  lubrifiants",VLOOKUP(VLOOKUP($A145,OUTIL!$U:$Z,B$1,FALSE),REF!$Z:$AA,2,FALSE),IF($A$141="Or industriel",VLOOKUP(VLOOKUP($A145,OUTIL!$AC:$AH,B$1,FALSE),REF!$AC:$AD,2,FALSE),IF($A$141="Produits bruts d'origine animale et vegetale",VLOOKUP(VLOOKUP($A145,OUTIL!$AK:$AP,B$1,FALSE),REF!$Q:$R,2,FALSE),IF($A$141="Produits bruts d'origine minerale",VLOOKUP(VLOOKUP($A145,OUTIL!$AS:$AX,B$1,FALSE),REF!$AF:$AG,2,FALSE),IF($A$141="Produits finis de consommation",VLOOKUP(VLOOKUP($A145,OUTIL!$BA:$BF,B$1,FALSE),REF!$T:$U,2,FALSE),IF($A$141="Produits finis d'equipement agricole",VLOOKUP(VLOOKUP($A145,OUTIL!$BI:$BN,B$1,FALSE),REF!$AI:$AJ,2,FALSE),IF($A$141="Produits finis d'equipement industriel",VLOOKUP(VLOOKUP($A145,OUTIL!$BQ:$BV,B$1,FALSE),REF!$W:$X,2,FALSE),"Ahmadovitch")))))))))</f>
        <v>Sièges, meubles,matelas et articles d'éclairage</v>
      </c>
      <c r="C145" s="5">
        <f>ROUND(IF($A$141="Alimentation, boissons et tabacs",VLOOKUP($A145,OUTIL!$E:$J,C$1,FALSE),IF($A$141="Demi produits",VLOOKUP($A145,OUTIL!$M:$R,C$1,FALSE),IF($A$141="Energie  et  lubrifiants",VLOOKUP($A145,OUTIL!$U:$Z,C$1,FALSE),IF($A$141="Or industriel",VLOOKUP($A145,OUTIL!$AC:$AH,C$1,FALSE),IF($A$141="Produits bruts d'origine animale et vegetale",VLOOKUP($A145,OUTIL!$AK:$AP,C$1,FALSE),IF($A$141="Produits bruts d'origine minerale",VLOOKUP($A145,OUTIL!$AS:$AX,C$1,FALSE),IF($A$141="Produits finis de consommation",VLOOKUP($A145,OUTIL!$BA:$BF,C$1,FALSE),IF($A$141="Produits finis d'equipement agricole",VLOOKUP($A145,OUTIL!$BI:$BN,C$1,FALSE),IF($A$141="Produits finis d'equipement industriel",VLOOKUP($A145,OUTIL!$BQ:$BV,C$1,FALSE),"Ahmadovitch")))))))))/1000,0)</f>
        <v>14784</v>
      </c>
      <c r="D145" s="5">
        <f>ROUND(IF($A$141="Alimentation, boissons et tabacs",VLOOKUP($A145,OUTIL!$E:$J,D$1,FALSE),IF($A$141="Demi produits",VLOOKUP($A145,OUTIL!$M:$R,D$1,FALSE),IF($A$141="Energie  et  lubrifiants",VLOOKUP($A145,OUTIL!$U:$Z,D$1,FALSE),IF($A$141="Or industriel",VLOOKUP($A145,OUTIL!$AC:$AH,D$1,FALSE),IF($A$141="Produits bruts d'origine animale et vegetale",VLOOKUP($A145,OUTIL!$AK:$AP,D$1,FALSE),IF($A$141="Produits bruts d'origine minerale",VLOOKUP($A145,OUTIL!$AS:$AX,D$1,FALSE),IF($A$141="Produits finis de consommation",VLOOKUP($A145,OUTIL!$BA:$BF,D$1,FALSE),IF($A$141="Produits finis d'equipement agricole",VLOOKUP($A145,OUTIL!$BI:$BN,D$1,FALSE),IF($A$141="Produits finis d'equipement industriel",VLOOKUP($A145,OUTIL!$BQ:$BV,D$1,FALSE),"Ahmadovitch")))))))))/1000,0)</f>
        <v>2339007</v>
      </c>
      <c r="E145" s="5">
        <f>ROUND(IF($A$141="Alimentation, boissons et tabacs",VLOOKUP($A145,OUTIL!$E:$J,E$1,FALSE),IF($A$141="Demi produits",VLOOKUP($A145,OUTIL!$M:$R,E$1,FALSE),IF($A$141="Energie  et  lubrifiants",VLOOKUP($A145,OUTIL!$U:$Z,E$1,FALSE),IF($A$141="Or industriel",VLOOKUP($A145,OUTIL!$AC:$AH,E$1,FALSE),IF($A$141="Produits bruts d'origine animale et vegetale",VLOOKUP($A145,OUTIL!$AK:$AP,E$1,FALSE),IF($A$141="Produits bruts d'origine minerale",VLOOKUP($A145,OUTIL!$AS:$AX,E$1,FALSE),IF($A$141="Produits finis de consommation",VLOOKUP($A145,OUTIL!$BA:$BF,E$1,FALSE),IF($A$141="Produits finis d'equipement agricole",VLOOKUP($A145,OUTIL!$BI:$BN,E$1,FALSE),IF($A$141="Produits finis d'equipement industriel",VLOOKUP($A145,OUTIL!$BQ:$BV,E$1,FALSE),"Ahmadovitch")))))))))/1000,0)</f>
        <v>12016</v>
      </c>
      <c r="F145" s="5">
        <f>ROUND(IF($A$141="Alimentation, boissons et tabacs",VLOOKUP($A145,OUTIL!$E:$J,F$1,FALSE),IF($A$141="Demi produits",VLOOKUP($A145,OUTIL!$M:$R,F$1,FALSE),IF($A$141="Energie  et  lubrifiants",VLOOKUP($A145,OUTIL!$U:$Z,F$1,FALSE),IF($A$141="Or industriel",VLOOKUP($A145,OUTIL!$AC:$AH,F$1,FALSE),IF($A$141="Produits bruts d'origine animale et vegetale",VLOOKUP($A145,OUTIL!$AK:$AP,F$1,FALSE),IF($A$141="Produits bruts d'origine minerale",VLOOKUP($A145,OUTIL!$AS:$AX,F$1,FALSE),IF($A$141="Produits finis de consommation",VLOOKUP($A145,OUTIL!$BA:$BF,F$1,FALSE),IF($A$141="Produits finis d'equipement agricole",VLOOKUP($A145,OUTIL!$BI:$BN,F$1,FALSE),IF($A$141="Produits finis d'equipement industriel",VLOOKUP($A145,OUTIL!$BQ:$BV,F$1,FALSE),"Ahmadovitch")))))))))/1000,0)</f>
        <v>2081014</v>
      </c>
      <c r="J145" s="4"/>
      <c r="K145" s="4"/>
      <c r="L145" s="4"/>
      <c r="M145" s="4"/>
    </row>
    <row r="146" spans="1:13" ht="16.5" x14ac:dyDescent="0.3">
      <c r="A146">
        <v>5</v>
      </c>
      <c r="B146" s="5" t="str">
        <f>IF($A$141="Alimentation, boissons et tabacs",VLOOKUP(VLOOKUP($A146,OUTIL!$E:$J,B$1,FALSE),REF!$K:$L,2,FALSE),IF($A$141="Demi produits",VLOOKUP(VLOOKUP($A146,OUTIL!$M:$R,B$1,FALSE),REF!$N:$O,2,FALSE),IF($A$141="Energie  et  lubrifiants",VLOOKUP(VLOOKUP($A146,OUTIL!$U:$Z,B$1,FALSE),REF!$Z:$AA,2,FALSE),IF($A$141="Or industriel",VLOOKUP(VLOOKUP($A146,OUTIL!$AC:$AH,B$1,FALSE),REF!$AC:$AD,2,FALSE),IF($A$141="Produits bruts d'origine animale et vegetale",VLOOKUP(VLOOKUP($A146,OUTIL!$AK:$AP,B$1,FALSE),REF!$Q:$R,2,FALSE),IF($A$141="Produits bruts d'origine minerale",VLOOKUP(VLOOKUP($A146,OUTIL!$AS:$AX,B$1,FALSE),REF!$AF:$AG,2,FALSE),IF($A$141="Produits finis de consommation",VLOOKUP(VLOOKUP($A146,OUTIL!$BA:$BF,B$1,FALSE),REF!$T:$U,2,FALSE),IF($A$141="Produits finis d'equipement agricole",VLOOKUP(VLOOKUP($A146,OUTIL!$BI:$BN,B$1,FALSE),REF!$AI:$AJ,2,FALSE),IF($A$141="Produits finis d'equipement industriel",VLOOKUP(VLOOKUP($A146,OUTIL!$BQ:$BV,B$1,FALSE),REF!$W:$X,2,FALSE),"Ahmadovitch")))))))))</f>
        <v>Articles de bonneterie</v>
      </c>
      <c r="C146" s="5">
        <f>ROUND(IF($A$141="Alimentation, boissons et tabacs",VLOOKUP($A146,OUTIL!$E:$J,C$1,FALSE),IF($A$141="Demi produits",VLOOKUP($A146,OUTIL!$M:$R,C$1,FALSE),IF($A$141="Energie  et  lubrifiants",VLOOKUP($A146,OUTIL!$U:$Z,C$1,FALSE),IF($A$141="Or industriel",VLOOKUP($A146,OUTIL!$AC:$AH,C$1,FALSE),IF($A$141="Produits bruts d'origine animale et vegetale",VLOOKUP($A146,OUTIL!$AK:$AP,C$1,FALSE),IF($A$141="Produits bruts d'origine minerale",VLOOKUP($A146,OUTIL!$AS:$AX,C$1,FALSE),IF($A$141="Produits finis de consommation",VLOOKUP($A146,OUTIL!$BA:$BF,C$1,FALSE),IF($A$141="Produits finis d'equipement agricole",VLOOKUP($A146,OUTIL!$BI:$BN,C$1,FALSE),IF($A$141="Produits finis d'equipement industriel",VLOOKUP($A146,OUTIL!$BQ:$BV,C$1,FALSE),"Ahmadovitch")))))))))/1000,0)</f>
        <v>9448</v>
      </c>
      <c r="D146" s="5">
        <f>ROUND(IF($A$141="Alimentation, boissons et tabacs",VLOOKUP($A146,OUTIL!$E:$J,D$1,FALSE),IF($A$141="Demi produits",VLOOKUP($A146,OUTIL!$M:$R,D$1,FALSE),IF($A$141="Energie  et  lubrifiants",VLOOKUP($A146,OUTIL!$U:$Z,D$1,FALSE),IF($A$141="Or industriel",VLOOKUP($A146,OUTIL!$AC:$AH,D$1,FALSE),IF($A$141="Produits bruts d'origine animale et vegetale",VLOOKUP($A146,OUTIL!$AK:$AP,D$1,FALSE),IF($A$141="Produits bruts d'origine minerale",VLOOKUP($A146,OUTIL!$AS:$AX,D$1,FALSE),IF($A$141="Produits finis de consommation",VLOOKUP($A146,OUTIL!$BA:$BF,D$1,FALSE),IF($A$141="Produits finis d'equipement agricole",VLOOKUP($A146,OUTIL!$BI:$BN,D$1,FALSE),IF($A$141="Produits finis d'equipement industriel",VLOOKUP($A146,OUTIL!$BQ:$BV,D$1,FALSE),"Ahmadovitch")))))))))/1000,0)</f>
        <v>1890692</v>
      </c>
      <c r="E146" s="5">
        <f>ROUND(IF($A$141="Alimentation, boissons et tabacs",VLOOKUP($A146,OUTIL!$E:$J,E$1,FALSE),IF($A$141="Demi produits",VLOOKUP($A146,OUTIL!$M:$R,E$1,FALSE),IF($A$141="Energie  et  lubrifiants",VLOOKUP($A146,OUTIL!$U:$Z,E$1,FALSE),IF($A$141="Or industriel",VLOOKUP($A146,OUTIL!$AC:$AH,E$1,FALSE),IF($A$141="Produits bruts d'origine animale et vegetale",VLOOKUP($A146,OUTIL!$AK:$AP,E$1,FALSE),IF($A$141="Produits bruts d'origine minerale",VLOOKUP($A146,OUTIL!$AS:$AX,E$1,FALSE),IF($A$141="Produits finis de consommation",VLOOKUP($A146,OUTIL!$BA:$BF,E$1,FALSE),IF($A$141="Produits finis d'equipement agricole",VLOOKUP($A146,OUTIL!$BI:$BN,E$1,FALSE),IF($A$141="Produits finis d'equipement industriel",VLOOKUP($A146,OUTIL!$BQ:$BV,E$1,FALSE),"Ahmadovitch")))))))))/1000,0)</f>
        <v>11258</v>
      </c>
      <c r="F146" s="5">
        <f>ROUND(IF($A$141="Alimentation, boissons et tabacs",VLOOKUP($A146,OUTIL!$E:$J,F$1,FALSE),IF($A$141="Demi produits",VLOOKUP($A146,OUTIL!$M:$R,F$1,FALSE),IF($A$141="Energie  et  lubrifiants",VLOOKUP($A146,OUTIL!$U:$Z,F$1,FALSE),IF($A$141="Or industriel",VLOOKUP($A146,OUTIL!$AC:$AH,F$1,FALSE),IF($A$141="Produits bruts d'origine animale et vegetale",VLOOKUP($A146,OUTIL!$AK:$AP,F$1,FALSE),IF($A$141="Produits bruts d'origine minerale",VLOOKUP($A146,OUTIL!$AS:$AX,F$1,FALSE),IF($A$141="Produits finis de consommation",VLOOKUP($A146,OUTIL!$BA:$BF,F$1,FALSE),IF($A$141="Produits finis d'equipement agricole",VLOOKUP($A146,OUTIL!$BI:$BN,F$1,FALSE),IF($A$141="Produits finis d'equipement industriel",VLOOKUP($A146,OUTIL!$BQ:$BV,F$1,FALSE),"Ahmadovitch")))))))))/1000,0)</f>
        <v>2206135</v>
      </c>
      <c r="G146" s="4"/>
      <c r="H146" s="4"/>
      <c r="I146" s="4"/>
      <c r="J146" s="4"/>
      <c r="K146" s="4"/>
      <c r="L146" s="4"/>
      <c r="M146" s="4"/>
    </row>
    <row r="147" spans="1:13" ht="16.5" x14ac:dyDescent="0.3">
      <c r="A147">
        <v>6</v>
      </c>
      <c r="B147" s="5" t="str">
        <f>IF($A$141="Alimentation, boissons et tabacs",VLOOKUP(VLOOKUP($A147,OUTIL!$E:$J,B$1,FALSE),REF!$K:$L,2,FALSE),IF($A$141="Demi produits",VLOOKUP(VLOOKUP($A147,OUTIL!$M:$R,B$1,FALSE),REF!$N:$O,2,FALSE),IF($A$141="Energie  et  lubrifiants",VLOOKUP(VLOOKUP($A147,OUTIL!$U:$Z,B$1,FALSE),REF!$Z:$AA,2,FALSE),IF($A$141="Or industriel",VLOOKUP(VLOOKUP($A147,OUTIL!$AC:$AH,B$1,FALSE),REF!$AC:$AD,2,FALSE),IF($A$141="Produits bruts d'origine animale et vegetale",VLOOKUP(VLOOKUP($A147,OUTIL!$AK:$AP,B$1,FALSE),REF!$Q:$R,2,FALSE),IF($A$141="Produits bruts d'origine minerale",VLOOKUP(VLOOKUP($A147,OUTIL!$AS:$AX,B$1,FALSE),REF!$AF:$AG,2,FALSE),IF($A$141="Produits finis de consommation",VLOOKUP(VLOOKUP($A147,OUTIL!$BA:$BF,B$1,FALSE),REF!$T:$U,2,FALSE),IF($A$141="Produits finis d'equipement agricole",VLOOKUP(VLOOKUP($A147,OUTIL!$BI:$BN,B$1,FALSE),REF!$AI:$AJ,2,FALSE),IF($A$141="Produits finis d'equipement industriel",VLOOKUP(VLOOKUP($A147,OUTIL!$BQ:$BV,B$1,FALSE),REF!$W:$X,2,FALSE),"Ahmadovitch")))))))))</f>
        <v>Equipements électriques divers</v>
      </c>
      <c r="C147" s="5">
        <f>ROUND(IF($A$141="Alimentation, boissons et tabacs",VLOOKUP($A147,OUTIL!$E:$J,C$1,FALSE),IF($A$141="Demi produits",VLOOKUP($A147,OUTIL!$M:$R,C$1,FALSE),IF($A$141="Energie  et  lubrifiants",VLOOKUP($A147,OUTIL!$U:$Z,C$1,FALSE),IF($A$141="Or industriel",VLOOKUP($A147,OUTIL!$AC:$AH,C$1,FALSE),IF($A$141="Produits bruts d'origine animale et vegetale",VLOOKUP($A147,OUTIL!$AK:$AP,C$1,FALSE),IF($A$141="Produits bruts d'origine minerale",VLOOKUP($A147,OUTIL!$AS:$AX,C$1,FALSE),IF($A$141="Produits finis de consommation",VLOOKUP($A147,OUTIL!$BA:$BF,C$1,FALSE),IF($A$141="Produits finis d'equipement agricole",VLOOKUP($A147,OUTIL!$BI:$BN,C$1,FALSE),IF($A$141="Produits finis d'equipement industriel",VLOOKUP($A147,OUTIL!$BQ:$BV,C$1,FALSE),"Ahmadovitch")))))))))/1000,0)</f>
        <v>4608</v>
      </c>
      <c r="D147" s="5">
        <f>ROUND(IF($A$141="Alimentation, boissons et tabacs",VLOOKUP($A147,OUTIL!$E:$J,D$1,FALSE),IF($A$141="Demi produits",VLOOKUP($A147,OUTIL!$M:$R,D$1,FALSE),IF($A$141="Energie  et  lubrifiants",VLOOKUP($A147,OUTIL!$U:$Z,D$1,FALSE),IF($A$141="Or industriel",VLOOKUP($A147,OUTIL!$AC:$AH,D$1,FALSE),IF($A$141="Produits bruts d'origine animale et vegetale",VLOOKUP($A147,OUTIL!$AK:$AP,D$1,FALSE),IF($A$141="Produits bruts d'origine minerale",VLOOKUP($A147,OUTIL!$AS:$AX,D$1,FALSE),IF($A$141="Produits finis de consommation",VLOOKUP($A147,OUTIL!$BA:$BF,D$1,FALSE),IF($A$141="Produits finis d'equipement agricole",VLOOKUP($A147,OUTIL!$BI:$BN,D$1,FALSE),IF($A$141="Produits finis d'equipement industriel",VLOOKUP($A147,OUTIL!$BQ:$BV,D$1,FALSE),"Ahmadovitch")))))))))/1000,0)</f>
        <v>1065832</v>
      </c>
      <c r="E147" s="5">
        <f>ROUND(IF($A$141="Alimentation, boissons et tabacs",VLOOKUP($A147,OUTIL!$E:$J,E$1,FALSE),IF($A$141="Demi produits",VLOOKUP($A147,OUTIL!$M:$R,E$1,FALSE),IF($A$141="Energie  et  lubrifiants",VLOOKUP($A147,OUTIL!$U:$Z,E$1,FALSE),IF($A$141="Or industriel",VLOOKUP($A147,OUTIL!$AC:$AH,E$1,FALSE),IF($A$141="Produits bruts d'origine animale et vegetale",VLOOKUP($A147,OUTIL!$AK:$AP,E$1,FALSE),IF($A$141="Produits bruts d'origine minerale",VLOOKUP($A147,OUTIL!$AS:$AX,E$1,FALSE),IF($A$141="Produits finis de consommation",VLOOKUP($A147,OUTIL!$BA:$BF,E$1,FALSE),IF($A$141="Produits finis d'equipement agricole",VLOOKUP($A147,OUTIL!$BI:$BN,E$1,FALSE),IF($A$141="Produits finis d'equipement industriel",VLOOKUP($A147,OUTIL!$BQ:$BV,E$1,FALSE),"Ahmadovitch")))))))))/1000,0)</f>
        <v>4553</v>
      </c>
      <c r="F147" s="5">
        <f>ROUND(IF($A$141="Alimentation, boissons et tabacs",VLOOKUP($A147,OUTIL!$E:$J,F$1,FALSE),IF($A$141="Demi produits",VLOOKUP($A147,OUTIL!$M:$R,F$1,FALSE),IF($A$141="Energie  et  lubrifiants",VLOOKUP($A147,OUTIL!$U:$Z,F$1,FALSE),IF($A$141="Or industriel",VLOOKUP($A147,OUTIL!$AC:$AH,F$1,FALSE),IF($A$141="Produits bruts d'origine animale et vegetale",VLOOKUP($A147,OUTIL!$AK:$AP,F$1,FALSE),IF($A$141="Produits bruts d'origine minerale",VLOOKUP($A147,OUTIL!$AS:$AX,F$1,FALSE),IF($A$141="Produits finis de consommation",VLOOKUP($A147,OUTIL!$BA:$BF,F$1,FALSE),IF($A$141="Produits finis d'equipement agricole",VLOOKUP($A147,OUTIL!$BI:$BN,F$1,FALSE),IF($A$141="Produits finis d'equipement industriel",VLOOKUP($A147,OUTIL!$BQ:$BV,F$1,FALSE),"Ahmadovitch")))))))))/1000,0)</f>
        <v>944267</v>
      </c>
      <c r="G147" s="4"/>
      <c r="H147" s="4"/>
      <c r="I147" s="4"/>
      <c r="J147" s="4"/>
      <c r="K147" s="4"/>
      <c r="L147" s="4"/>
      <c r="M147" s="4"/>
    </row>
    <row r="148" spans="1:13" ht="16.5" x14ac:dyDescent="0.3">
      <c r="A148">
        <v>7</v>
      </c>
      <c r="B148" s="5" t="str">
        <f>IF($A$141="Alimentation, boissons et tabacs",VLOOKUP(VLOOKUP($A148,OUTIL!$E:$J,B$1,FALSE),REF!$K:$L,2,FALSE),IF($A$141="Demi produits",VLOOKUP(VLOOKUP($A148,OUTIL!$M:$R,B$1,FALSE),REF!$N:$O,2,FALSE),IF($A$141="Energie  et  lubrifiants",VLOOKUP(VLOOKUP($A148,OUTIL!$U:$Z,B$1,FALSE),REF!$Z:$AA,2,FALSE),IF($A$141="Or industriel",VLOOKUP(VLOOKUP($A148,OUTIL!$AC:$AH,B$1,FALSE),REF!$AC:$AD,2,FALSE),IF($A$141="Produits bruts d'origine animale et vegetale",VLOOKUP(VLOOKUP($A148,OUTIL!$AK:$AP,B$1,FALSE),REF!$Q:$R,2,FALSE),IF($A$141="Produits bruts d'origine minerale",VLOOKUP(VLOOKUP($A148,OUTIL!$AS:$AX,B$1,FALSE),REF!$AF:$AG,2,FALSE),IF($A$141="Produits finis de consommation",VLOOKUP(VLOOKUP($A148,OUTIL!$BA:$BF,B$1,FALSE),REF!$T:$U,2,FALSE),IF($A$141="Produits finis d'equipement agricole",VLOOKUP(VLOOKUP($A148,OUTIL!$BI:$BN,B$1,FALSE),REF!$AI:$AJ,2,FALSE),IF($A$141="Produits finis d'equipement industriel",VLOOKUP(VLOOKUP($A148,OUTIL!$BQ:$BV,B$1,FALSE),REF!$W:$X,2,FALSE),"Ahmadovitch")))))))))</f>
        <v>Ouvrages divers en matières plastiques</v>
      </c>
      <c r="C148" s="5">
        <f>ROUND(IF($A$141="Alimentation, boissons et tabacs",VLOOKUP($A148,OUTIL!$E:$J,C$1,FALSE),IF($A$141="Demi produits",VLOOKUP($A148,OUTIL!$M:$R,C$1,FALSE),IF($A$141="Energie  et  lubrifiants",VLOOKUP($A148,OUTIL!$U:$Z,C$1,FALSE),IF($A$141="Or industriel",VLOOKUP($A148,OUTIL!$AC:$AH,C$1,FALSE),IF($A$141="Produits bruts d'origine animale et vegetale",VLOOKUP($A148,OUTIL!$AK:$AP,C$1,FALSE),IF($A$141="Produits bruts d'origine minerale",VLOOKUP($A148,OUTIL!$AS:$AX,C$1,FALSE),IF($A$141="Produits finis de consommation",VLOOKUP($A148,OUTIL!$BA:$BF,C$1,FALSE),IF($A$141="Produits finis d'equipement agricole",VLOOKUP($A148,OUTIL!$BI:$BN,C$1,FALSE),IF($A$141="Produits finis d'equipement industriel",VLOOKUP($A148,OUTIL!$BQ:$BV,C$1,FALSE),"Ahmadovitch")))))))))/1000,0)</f>
        <v>13594</v>
      </c>
      <c r="D148" s="5">
        <f>ROUND(IF($A$141="Alimentation, boissons et tabacs",VLOOKUP($A148,OUTIL!$E:$J,D$1,FALSE),IF($A$141="Demi produits",VLOOKUP($A148,OUTIL!$M:$R,D$1,FALSE),IF($A$141="Energie  et  lubrifiants",VLOOKUP($A148,OUTIL!$U:$Z,D$1,FALSE),IF($A$141="Or industriel",VLOOKUP($A148,OUTIL!$AC:$AH,D$1,FALSE),IF($A$141="Produits bruts d'origine animale et vegetale",VLOOKUP($A148,OUTIL!$AK:$AP,D$1,FALSE),IF($A$141="Produits bruts d'origine minerale",VLOOKUP($A148,OUTIL!$AS:$AX,D$1,FALSE),IF($A$141="Produits finis de consommation",VLOOKUP($A148,OUTIL!$BA:$BF,D$1,FALSE),IF($A$141="Produits finis d'equipement agricole",VLOOKUP($A148,OUTIL!$BI:$BN,D$1,FALSE),IF($A$141="Produits finis d'equipement industriel",VLOOKUP($A148,OUTIL!$BQ:$BV,D$1,FALSE),"Ahmadovitch")))))))))/1000,0)</f>
        <v>674776</v>
      </c>
      <c r="E148" s="5">
        <f>ROUND(IF($A$141="Alimentation, boissons et tabacs",VLOOKUP($A148,OUTIL!$E:$J,E$1,FALSE),IF($A$141="Demi produits",VLOOKUP($A148,OUTIL!$M:$R,E$1,FALSE),IF($A$141="Energie  et  lubrifiants",VLOOKUP($A148,OUTIL!$U:$Z,E$1,FALSE),IF($A$141="Or industriel",VLOOKUP($A148,OUTIL!$AC:$AH,E$1,FALSE),IF($A$141="Produits bruts d'origine animale et vegetale",VLOOKUP($A148,OUTIL!$AK:$AP,E$1,FALSE),IF($A$141="Produits bruts d'origine minerale",VLOOKUP($A148,OUTIL!$AS:$AX,E$1,FALSE),IF($A$141="Produits finis de consommation",VLOOKUP($A148,OUTIL!$BA:$BF,E$1,FALSE),IF($A$141="Produits finis d'equipement agricole",VLOOKUP($A148,OUTIL!$BI:$BN,E$1,FALSE),IF($A$141="Produits finis d'equipement industriel",VLOOKUP($A148,OUTIL!$BQ:$BV,E$1,FALSE),"Ahmadovitch")))))))))/1000,0)</f>
        <v>10483</v>
      </c>
      <c r="F148" s="5">
        <f>ROUND(IF($A$141="Alimentation, boissons et tabacs",VLOOKUP($A148,OUTIL!$E:$J,F$1,FALSE),IF($A$141="Demi produits",VLOOKUP($A148,OUTIL!$M:$R,F$1,FALSE),IF($A$141="Energie  et  lubrifiants",VLOOKUP($A148,OUTIL!$U:$Z,F$1,FALSE),IF($A$141="Or industriel",VLOOKUP($A148,OUTIL!$AC:$AH,F$1,FALSE),IF($A$141="Produits bruts d'origine animale et vegetale",VLOOKUP($A148,OUTIL!$AK:$AP,F$1,FALSE),IF($A$141="Produits bruts d'origine minerale",VLOOKUP($A148,OUTIL!$AS:$AX,F$1,FALSE),IF($A$141="Produits finis de consommation",VLOOKUP($A148,OUTIL!$BA:$BF,F$1,FALSE),IF($A$141="Produits finis d'equipement agricole",VLOOKUP($A148,OUTIL!$BI:$BN,F$1,FALSE),IF($A$141="Produits finis d'equipement industriel",VLOOKUP($A148,OUTIL!$BQ:$BV,F$1,FALSE),"Ahmadovitch")))))))))/1000,0)</f>
        <v>534626</v>
      </c>
      <c r="G148" s="4"/>
      <c r="H148" s="4"/>
      <c r="I148" s="4"/>
      <c r="J148" s="4"/>
      <c r="K148" s="4"/>
      <c r="L148" s="4"/>
      <c r="M148" s="4"/>
    </row>
    <row r="149" spans="1:13" ht="16.5" x14ac:dyDescent="0.3">
      <c r="A149">
        <v>8</v>
      </c>
      <c r="B149" s="5" t="str">
        <f>IF($A$141="Alimentation, boissons et tabacs",VLOOKUP(VLOOKUP($A149,OUTIL!$E:$J,B$1,FALSE),REF!$K:$L,2,FALSE),IF($A$141="Demi produits",VLOOKUP(VLOOKUP($A149,OUTIL!$M:$R,B$1,FALSE),REF!$N:$O,2,FALSE),IF($A$141="Energie  et  lubrifiants",VLOOKUP(VLOOKUP($A149,OUTIL!$U:$Z,B$1,FALSE),REF!$Z:$AA,2,FALSE),IF($A$141="Or industriel",VLOOKUP(VLOOKUP($A149,OUTIL!$AC:$AH,B$1,FALSE),REF!$AC:$AD,2,FALSE),IF($A$141="Produits bruts d'origine animale et vegetale",VLOOKUP(VLOOKUP($A149,OUTIL!$AK:$AP,B$1,FALSE),REF!$Q:$R,2,FALSE),IF($A$141="Produits bruts d'origine minerale",VLOOKUP(VLOOKUP($A149,OUTIL!$AS:$AX,B$1,FALSE),REF!$AF:$AG,2,FALSE),IF($A$141="Produits finis de consommation",VLOOKUP(VLOOKUP($A149,OUTIL!$BA:$BF,B$1,FALSE),REF!$T:$U,2,FALSE),IF($A$141="Produits finis d'equipement agricole",VLOOKUP(VLOOKUP($A149,OUTIL!$BI:$BN,B$1,FALSE),REF!$AI:$AJ,2,FALSE),IF($A$141="Produits finis d'equipement industriel",VLOOKUP(VLOOKUP($A149,OUTIL!$BQ:$BV,B$1,FALSE),REF!$W:$X,2,FALSE),"Ahmadovitch")))))))))</f>
        <v>Chaussures</v>
      </c>
      <c r="C149" s="5">
        <f>ROUND(IF($A$141="Alimentation, boissons et tabacs",VLOOKUP($A149,OUTIL!$E:$J,C$1,FALSE),IF($A$141="Demi produits",VLOOKUP($A149,OUTIL!$M:$R,C$1,FALSE),IF($A$141="Energie  et  lubrifiants",VLOOKUP($A149,OUTIL!$U:$Z,C$1,FALSE),IF($A$141="Or industriel",VLOOKUP($A149,OUTIL!$AC:$AH,C$1,FALSE),IF($A$141="Produits bruts d'origine animale et vegetale",VLOOKUP($A149,OUTIL!$AK:$AP,C$1,FALSE),IF($A$141="Produits bruts d'origine minerale",VLOOKUP($A149,OUTIL!$AS:$AX,C$1,FALSE),IF($A$141="Produits finis de consommation",VLOOKUP($A149,OUTIL!$BA:$BF,C$1,FALSE),IF($A$141="Produits finis d'equipement agricole",VLOOKUP($A149,OUTIL!$BI:$BN,C$1,FALSE),IF($A$141="Produits finis d'equipement industriel",VLOOKUP($A149,OUTIL!$BQ:$BV,C$1,FALSE),"Ahmadovitch")))))))))/1000,0)</f>
        <v>2496</v>
      </c>
      <c r="D149" s="5">
        <f>ROUND(IF($A$141="Alimentation, boissons et tabacs",VLOOKUP($A149,OUTIL!$E:$J,D$1,FALSE),IF($A$141="Demi produits",VLOOKUP($A149,OUTIL!$M:$R,D$1,FALSE),IF($A$141="Energie  et  lubrifiants",VLOOKUP($A149,OUTIL!$U:$Z,D$1,FALSE),IF($A$141="Or industriel",VLOOKUP($A149,OUTIL!$AC:$AH,D$1,FALSE),IF($A$141="Produits bruts d'origine animale et vegetale",VLOOKUP($A149,OUTIL!$AK:$AP,D$1,FALSE),IF($A$141="Produits bruts d'origine minerale",VLOOKUP($A149,OUTIL!$AS:$AX,D$1,FALSE),IF($A$141="Produits finis de consommation",VLOOKUP($A149,OUTIL!$BA:$BF,D$1,FALSE),IF($A$141="Produits finis d'equipement agricole",VLOOKUP($A149,OUTIL!$BI:$BN,D$1,FALSE),IF($A$141="Produits finis d'equipement industriel",VLOOKUP($A149,OUTIL!$BQ:$BV,D$1,FALSE),"Ahmadovitch")))))))))/1000,0)</f>
        <v>591569</v>
      </c>
      <c r="E149" s="5">
        <f>ROUND(IF($A$141="Alimentation, boissons et tabacs",VLOOKUP($A149,OUTIL!$E:$J,E$1,FALSE),IF($A$141="Demi produits",VLOOKUP($A149,OUTIL!$M:$R,E$1,FALSE),IF($A$141="Energie  et  lubrifiants",VLOOKUP($A149,OUTIL!$U:$Z,E$1,FALSE),IF($A$141="Or industriel",VLOOKUP($A149,OUTIL!$AC:$AH,E$1,FALSE),IF($A$141="Produits bruts d'origine animale et vegetale",VLOOKUP($A149,OUTIL!$AK:$AP,E$1,FALSE),IF($A$141="Produits bruts d'origine minerale",VLOOKUP($A149,OUTIL!$AS:$AX,E$1,FALSE),IF($A$141="Produits finis de consommation",VLOOKUP($A149,OUTIL!$BA:$BF,E$1,FALSE),IF($A$141="Produits finis d'equipement agricole",VLOOKUP($A149,OUTIL!$BI:$BN,E$1,FALSE),IF($A$141="Produits finis d'equipement industriel",VLOOKUP($A149,OUTIL!$BQ:$BV,E$1,FALSE),"Ahmadovitch")))))))))/1000,0)</f>
        <v>2738</v>
      </c>
      <c r="F149" s="5">
        <f>ROUND(IF($A$141="Alimentation, boissons et tabacs",VLOOKUP($A149,OUTIL!$E:$J,F$1,FALSE),IF($A$141="Demi produits",VLOOKUP($A149,OUTIL!$M:$R,F$1,FALSE),IF($A$141="Energie  et  lubrifiants",VLOOKUP($A149,OUTIL!$U:$Z,F$1,FALSE),IF($A$141="Or industriel",VLOOKUP($A149,OUTIL!$AC:$AH,F$1,FALSE),IF($A$141="Produits bruts d'origine animale et vegetale",VLOOKUP($A149,OUTIL!$AK:$AP,F$1,FALSE),IF($A$141="Produits bruts d'origine minerale",VLOOKUP($A149,OUTIL!$AS:$AX,F$1,FALSE),IF($A$141="Produits finis de consommation",VLOOKUP($A149,OUTIL!$BA:$BF,F$1,FALSE),IF($A$141="Produits finis d'equipement agricole",VLOOKUP($A149,OUTIL!$BI:$BN,F$1,FALSE),IF($A$141="Produits finis d'equipement industriel",VLOOKUP($A149,OUTIL!$BQ:$BV,F$1,FALSE),"Ahmadovitch")))))))))/1000,0)</f>
        <v>610581</v>
      </c>
      <c r="J149" s="4"/>
      <c r="K149" s="4"/>
      <c r="L149" s="4"/>
      <c r="M149" s="4"/>
    </row>
    <row r="150" spans="1:13" ht="16.5" x14ac:dyDescent="0.3">
      <c r="A150">
        <v>9</v>
      </c>
      <c r="B150" s="5" t="str">
        <f>IF($A$141="Alimentation, boissons et tabacs",VLOOKUP(VLOOKUP($A150,OUTIL!$E:$J,B$1,FALSE),REF!$K:$L,2,FALSE),IF($A$141="Demi produits",VLOOKUP(VLOOKUP($A150,OUTIL!$M:$R,B$1,FALSE),REF!$N:$O,2,FALSE),IF($A$141="Energie  et  lubrifiants",VLOOKUP(VLOOKUP($A150,OUTIL!$U:$Z,B$1,FALSE),REF!$Z:$AA,2,FALSE),IF($A$141="Or industriel",VLOOKUP(VLOOKUP($A150,OUTIL!$AC:$AH,B$1,FALSE),REF!$AC:$AD,2,FALSE),IF($A$141="Produits bruts d'origine animale et vegetale",VLOOKUP(VLOOKUP($A150,OUTIL!$AK:$AP,B$1,FALSE),REF!$Q:$R,2,FALSE),IF($A$141="Produits bruts d'origine minerale",VLOOKUP(VLOOKUP($A150,OUTIL!$AS:$AX,B$1,FALSE),REF!$AF:$AG,2,FALSE),IF($A$141="Produits finis de consommation",VLOOKUP(VLOOKUP($A150,OUTIL!$BA:$BF,B$1,FALSE),REF!$T:$U,2,FALSE),IF($A$141="Produits finis d'equipement agricole",VLOOKUP(VLOOKUP($A150,OUTIL!$BI:$BN,B$1,FALSE),REF!$AI:$AJ,2,FALSE),IF($A$141="Produits finis d'equipement industriel",VLOOKUP(VLOOKUP($A150,OUTIL!$BQ:$BV,B$1,FALSE),REF!$W:$X,2,FALSE),"Ahmadovitch")))))))))</f>
        <v>Ouvrages divers en fer ou en acier</v>
      </c>
      <c r="C150" s="5">
        <f>ROUND(IF($A$141="Alimentation, boissons et tabacs",VLOOKUP($A150,OUTIL!$E:$J,C$1,FALSE),IF($A$141="Demi produits",VLOOKUP($A150,OUTIL!$M:$R,C$1,FALSE),IF($A$141="Energie  et  lubrifiants",VLOOKUP($A150,OUTIL!$U:$Z,C$1,FALSE),IF($A$141="Or industriel",VLOOKUP($A150,OUTIL!$AC:$AH,C$1,FALSE),IF($A$141="Produits bruts d'origine animale et vegetale",VLOOKUP($A150,OUTIL!$AK:$AP,C$1,FALSE),IF($A$141="Produits bruts d'origine minerale",VLOOKUP($A150,OUTIL!$AS:$AX,C$1,FALSE),IF($A$141="Produits finis de consommation",VLOOKUP($A150,OUTIL!$BA:$BF,C$1,FALSE),IF($A$141="Produits finis d'equipement agricole",VLOOKUP($A150,OUTIL!$BI:$BN,C$1,FALSE),IF($A$141="Produits finis d'equipement industriel",VLOOKUP($A150,OUTIL!$BQ:$BV,C$1,FALSE),"Ahmadovitch")))))))))/1000,0)</f>
        <v>21897</v>
      </c>
      <c r="D150" s="5">
        <f>ROUND(IF($A$141="Alimentation, boissons et tabacs",VLOOKUP($A150,OUTIL!$E:$J,D$1,FALSE),IF($A$141="Demi produits",VLOOKUP($A150,OUTIL!$M:$R,D$1,FALSE),IF($A$141="Energie  et  lubrifiants",VLOOKUP($A150,OUTIL!$U:$Z,D$1,FALSE),IF($A$141="Or industriel",VLOOKUP($A150,OUTIL!$AC:$AH,D$1,FALSE),IF($A$141="Produits bruts d'origine animale et vegetale",VLOOKUP($A150,OUTIL!$AK:$AP,D$1,FALSE),IF($A$141="Produits bruts d'origine minerale",VLOOKUP($A150,OUTIL!$AS:$AX,D$1,FALSE),IF($A$141="Produits finis de consommation",VLOOKUP($A150,OUTIL!$BA:$BF,D$1,FALSE),IF($A$141="Produits finis d'equipement agricole",VLOOKUP($A150,OUTIL!$BI:$BN,D$1,FALSE),IF($A$141="Produits finis d'equipement industriel",VLOOKUP($A150,OUTIL!$BQ:$BV,D$1,FALSE),"Ahmadovitch")))))))))/1000,0)</f>
        <v>475556</v>
      </c>
      <c r="E150" s="5">
        <f>ROUND(IF($A$141="Alimentation, boissons et tabacs",VLOOKUP($A150,OUTIL!$E:$J,E$1,FALSE),IF($A$141="Demi produits",VLOOKUP($A150,OUTIL!$M:$R,E$1,FALSE),IF($A$141="Energie  et  lubrifiants",VLOOKUP($A150,OUTIL!$U:$Z,E$1,FALSE),IF($A$141="Or industriel",VLOOKUP($A150,OUTIL!$AC:$AH,E$1,FALSE),IF($A$141="Produits bruts d'origine animale et vegetale",VLOOKUP($A150,OUTIL!$AK:$AP,E$1,FALSE),IF($A$141="Produits bruts d'origine minerale",VLOOKUP($A150,OUTIL!$AS:$AX,E$1,FALSE),IF($A$141="Produits finis de consommation",VLOOKUP($A150,OUTIL!$BA:$BF,E$1,FALSE),IF($A$141="Produits finis d'equipement agricole",VLOOKUP($A150,OUTIL!$BI:$BN,E$1,FALSE),IF($A$141="Produits finis d'equipement industriel",VLOOKUP($A150,OUTIL!$BQ:$BV,E$1,FALSE),"Ahmadovitch")))))))))/1000,0)</f>
        <v>18067</v>
      </c>
      <c r="F150" s="5">
        <f>ROUND(IF($A$141="Alimentation, boissons et tabacs",VLOOKUP($A150,OUTIL!$E:$J,F$1,FALSE),IF($A$141="Demi produits",VLOOKUP($A150,OUTIL!$M:$R,F$1,FALSE),IF($A$141="Energie  et  lubrifiants",VLOOKUP($A150,OUTIL!$U:$Z,F$1,FALSE),IF($A$141="Or industriel",VLOOKUP($A150,OUTIL!$AC:$AH,F$1,FALSE),IF($A$141="Produits bruts d'origine animale et vegetale",VLOOKUP($A150,OUTIL!$AK:$AP,F$1,FALSE),IF($A$141="Produits bruts d'origine minerale",VLOOKUP($A150,OUTIL!$AS:$AX,F$1,FALSE),IF($A$141="Produits finis de consommation",VLOOKUP($A150,OUTIL!$BA:$BF,F$1,FALSE),IF($A$141="Produits finis d'equipement agricole",VLOOKUP($A150,OUTIL!$BI:$BN,F$1,FALSE),IF($A$141="Produits finis d'equipement industriel",VLOOKUP($A150,OUTIL!$BQ:$BV,F$1,FALSE),"Ahmadovitch")))))))))/1000,0)</f>
        <v>351806</v>
      </c>
      <c r="J150" s="4"/>
      <c r="K150" s="4"/>
      <c r="L150" s="4"/>
      <c r="M150" s="4"/>
    </row>
    <row r="151" spans="1:13" ht="16.5" x14ac:dyDescent="0.3">
      <c r="A151">
        <v>10</v>
      </c>
      <c r="B151" s="5" t="str">
        <f>IF($A$141="Alimentation, boissons et tabacs",VLOOKUP(VLOOKUP($A151,OUTIL!$E:$J,B$1,FALSE),REF!$K:$L,2,FALSE),IF($A$141="Demi produits",VLOOKUP(VLOOKUP($A151,OUTIL!$M:$R,B$1,FALSE),REF!$N:$O,2,FALSE),IF($A$141="Energie  et  lubrifiants",VLOOKUP(VLOOKUP($A151,OUTIL!$U:$Z,B$1,FALSE),REF!$Z:$AA,2,FALSE),IF($A$141="Or industriel",VLOOKUP(VLOOKUP($A151,OUTIL!$AC:$AH,B$1,FALSE),REF!$AC:$AD,2,FALSE),IF($A$141="Produits bruts d'origine animale et vegetale",VLOOKUP(VLOOKUP($A151,OUTIL!$AK:$AP,B$1,FALSE),REF!$Q:$R,2,FALSE),IF($A$141="Produits bruts d'origine minerale",VLOOKUP(VLOOKUP($A151,OUTIL!$AS:$AX,B$1,FALSE),REF!$AF:$AG,2,FALSE),IF($A$141="Produits finis de consommation",VLOOKUP(VLOOKUP($A151,OUTIL!$BA:$BF,B$1,FALSE),REF!$T:$U,2,FALSE),IF($A$141="Produits finis d'equipement agricole",VLOOKUP(VLOOKUP($A151,OUTIL!$BI:$BN,B$1,FALSE),REF!$AI:$AJ,2,FALSE),IF($A$141="Produits finis d'equipement industriel",VLOOKUP(VLOOKUP($A151,OUTIL!$BQ:$BV,B$1,FALSE),REF!$W:$X,2,FALSE),"Ahmadovitch")))))))))</f>
        <v>Couvertures, linge  et autres articles textiles confectionnés</v>
      </c>
      <c r="C151" s="5">
        <f>ROUND(IF($A$141="Alimentation, boissons et tabacs",VLOOKUP($A151,OUTIL!$E:$J,C$1,FALSE),IF($A$141="Demi produits",VLOOKUP($A151,OUTIL!$M:$R,C$1,FALSE),IF($A$141="Energie  et  lubrifiants",VLOOKUP($A151,OUTIL!$U:$Z,C$1,FALSE),IF($A$141="Or industriel",VLOOKUP($A151,OUTIL!$AC:$AH,C$1,FALSE),IF($A$141="Produits bruts d'origine animale et vegetale",VLOOKUP($A151,OUTIL!$AK:$AP,C$1,FALSE),IF($A$141="Produits bruts d'origine minerale",VLOOKUP($A151,OUTIL!$AS:$AX,C$1,FALSE),IF($A$141="Produits finis de consommation",VLOOKUP($A151,OUTIL!$BA:$BF,C$1,FALSE),IF($A$141="Produits finis d'equipement agricole",VLOOKUP($A151,OUTIL!$BI:$BN,C$1,FALSE),IF($A$141="Produits finis d'equipement industriel",VLOOKUP($A151,OUTIL!$BQ:$BV,C$1,FALSE),"Ahmadovitch")))))))))/1000,0)</f>
        <v>1940</v>
      </c>
      <c r="D151" s="5">
        <f>ROUND(IF($A$141="Alimentation, boissons et tabacs",VLOOKUP($A151,OUTIL!$E:$J,D$1,FALSE),IF($A$141="Demi produits",VLOOKUP($A151,OUTIL!$M:$R,D$1,FALSE),IF($A$141="Energie  et  lubrifiants",VLOOKUP($A151,OUTIL!$U:$Z,D$1,FALSE),IF($A$141="Or industriel",VLOOKUP($A151,OUTIL!$AC:$AH,D$1,FALSE),IF($A$141="Produits bruts d'origine animale et vegetale",VLOOKUP($A151,OUTIL!$AK:$AP,D$1,FALSE),IF($A$141="Produits bruts d'origine minerale",VLOOKUP($A151,OUTIL!$AS:$AX,D$1,FALSE),IF($A$141="Produits finis de consommation",VLOOKUP($A151,OUTIL!$BA:$BF,D$1,FALSE),IF($A$141="Produits finis d'equipement agricole",VLOOKUP($A151,OUTIL!$BI:$BN,D$1,FALSE),IF($A$141="Produits finis d'equipement industriel",VLOOKUP($A151,OUTIL!$BQ:$BV,D$1,FALSE),"Ahmadovitch")))))))))/1000,0)</f>
        <v>373291</v>
      </c>
      <c r="E151" s="5">
        <f>ROUND(IF($A$141="Alimentation, boissons et tabacs",VLOOKUP($A151,OUTIL!$E:$J,E$1,FALSE),IF($A$141="Demi produits",VLOOKUP($A151,OUTIL!$M:$R,E$1,FALSE),IF($A$141="Energie  et  lubrifiants",VLOOKUP($A151,OUTIL!$U:$Z,E$1,FALSE),IF($A$141="Or industriel",VLOOKUP($A151,OUTIL!$AC:$AH,E$1,FALSE),IF($A$141="Produits bruts d'origine animale et vegetale",VLOOKUP($A151,OUTIL!$AK:$AP,E$1,FALSE),IF($A$141="Produits bruts d'origine minerale",VLOOKUP($A151,OUTIL!$AS:$AX,E$1,FALSE),IF($A$141="Produits finis de consommation",VLOOKUP($A151,OUTIL!$BA:$BF,E$1,FALSE),IF($A$141="Produits finis d'equipement agricole",VLOOKUP($A151,OUTIL!$BI:$BN,E$1,FALSE),IF($A$141="Produits finis d'equipement industriel",VLOOKUP($A151,OUTIL!$BQ:$BV,E$1,FALSE),"Ahmadovitch")))))))))/1000,0)</f>
        <v>1532</v>
      </c>
      <c r="F151" s="5">
        <f>ROUND(IF($A$141="Alimentation, boissons et tabacs",VLOOKUP($A151,OUTIL!$E:$J,F$1,FALSE),IF($A$141="Demi produits",VLOOKUP($A151,OUTIL!$M:$R,F$1,FALSE),IF($A$141="Energie  et  lubrifiants",VLOOKUP($A151,OUTIL!$U:$Z,F$1,FALSE),IF($A$141="Or industriel",VLOOKUP($A151,OUTIL!$AC:$AH,F$1,FALSE),IF($A$141="Produits bruts d'origine animale et vegetale",VLOOKUP($A151,OUTIL!$AK:$AP,F$1,FALSE),IF($A$141="Produits bruts d'origine minerale",VLOOKUP($A151,OUTIL!$AS:$AX,F$1,FALSE),IF($A$141="Produits finis de consommation",VLOOKUP($A151,OUTIL!$BA:$BF,F$1,FALSE),IF($A$141="Produits finis d'equipement agricole",VLOOKUP($A151,OUTIL!$BI:$BN,F$1,FALSE),IF($A$141="Produits finis d'equipement industriel",VLOOKUP($A151,OUTIL!$BQ:$BV,F$1,FALSE),"Ahmadovitch")))))))))/1000,0)</f>
        <v>358721</v>
      </c>
      <c r="J151" s="4"/>
      <c r="K151" s="4"/>
      <c r="L151" s="4"/>
      <c r="M151" s="4"/>
    </row>
    <row r="152" spans="1:13" ht="16.5" x14ac:dyDescent="0.3">
      <c r="A152">
        <v>11</v>
      </c>
      <c r="B152" s="5" t="str">
        <f>IF($A$141="Alimentation, boissons et tabacs",VLOOKUP(VLOOKUP($A152,OUTIL!$E:$J,B$1,FALSE),REF!$K:$L,2,FALSE),IF($A$141="Demi produits",VLOOKUP(VLOOKUP($A152,OUTIL!$M:$R,B$1,FALSE),REF!$N:$O,2,FALSE),IF($A$141="Energie  et  lubrifiants",VLOOKUP(VLOOKUP($A152,OUTIL!$U:$Z,B$1,FALSE),REF!$Z:$AA,2,FALSE),IF($A$141="Or industriel",VLOOKUP(VLOOKUP($A152,OUTIL!$AC:$AH,B$1,FALSE),REF!$AC:$AD,2,FALSE),IF($A$141="Produits bruts d'origine animale et vegetale",VLOOKUP(VLOOKUP($A152,OUTIL!$AK:$AP,B$1,FALSE),REF!$Q:$R,2,FALSE),IF($A$141="Produits bruts d'origine minerale",VLOOKUP(VLOOKUP($A152,OUTIL!$AS:$AX,B$1,FALSE),REF!$AF:$AG,2,FALSE),IF($A$141="Produits finis de consommation",VLOOKUP(VLOOKUP($A152,OUTIL!$BA:$BF,B$1,FALSE),REF!$T:$U,2,FALSE),IF($A$141="Produits finis d'equipement agricole",VLOOKUP(VLOOKUP($A152,OUTIL!$BI:$BN,B$1,FALSE),REF!$AI:$AJ,2,FALSE),IF($A$141="Produits finis d'equipement industriel",VLOOKUP(VLOOKUP($A152,OUTIL!$BQ:$BV,B$1,FALSE),REF!$W:$X,2,FALSE),"Ahmadovitch")))))))))</f>
        <v>Médicaments et autres produits pharmaceutiques</v>
      </c>
      <c r="C152" s="5">
        <f>ROUND(IF($A$141="Alimentation, boissons et tabacs",VLOOKUP($A152,OUTIL!$E:$J,C$1,FALSE),IF($A$141="Demi produits",VLOOKUP($A152,OUTIL!$M:$R,C$1,FALSE),IF($A$141="Energie  et  lubrifiants",VLOOKUP($A152,OUTIL!$U:$Z,C$1,FALSE),IF($A$141="Or industriel",VLOOKUP($A152,OUTIL!$AC:$AH,C$1,FALSE),IF($A$141="Produits bruts d'origine animale et vegetale",VLOOKUP($A152,OUTIL!$AK:$AP,C$1,FALSE),IF($A$141="Produits bruts d'origine minerale",VLOOKUP($A152,OUTIL!$AS:$AX,C$1,FALSE),IF($A$141="Produits finis de consommation",VLOOKUP($A152,OUTIL!$BA:$BF,C$1,FALSE),IF($A$141="Produits finis d'equipement agricole",VLOOKUP($A152,OUTIL!$BI:$BN,C$1,FALSE),IF($A$141="Produits finis d'equipement industriel",VLOOKUP($A152,OUTIL!$BQ:$BV,C$1,FALSE),"Ahmadovitch")))))))))/1000,0)</f>
        <v>2071</v>
      </c>
      <c r="D152" s="5">
        <f>ROUND(IF($A$141="Alimentation, boissons et tabacs",VLOOKUP($A152,OUTIL!$E:$J,D$1,FALSE),IF($A$141="Demi produits",VLOOKUP($A152,OUTIL!$M:$R,D$1,FALSE),IF($A$141="Energie  et  lubrifiants",VLOOKUP($A152,OUTIL!$U:$Z,D$1,FALSE),IF($A$141="Or industriel",VLOOKUP($A152,OUTIL!$AC:$AH,D$1,FALSE),IF($A$141="Produits bruts d'origine animale et vegetale",VLOOKUP($A152,OUTIL!$AK:$AP,D$1,FALSE),IF($A$141="Produits bruts d'origine minerale",VLOOKUP($A152,OUTIL!$AS:$AX,D$1,FALSE),IF($A$141="Produits finis de consommation",VLOOKUP($A152,OUTIL!$BA:$BF,D$1,FALSE),IF($A$141="Produits finis d'equipement agricole",VLOOKUP($A152,OUTIL!$BI:$BN,D$1,FALSE),IF($A$141="Produits finis d'equipement industriel",VLOOKUP($A152,OUTIL!$BQ:$BV,D$1,FALSE),"Ahmadovitch")))))))))/1000,0)</f>
        <v>358064</v>
      </c>
      <c r="E152" s="5">
        <f>ROUND(IF($A$141="Alimentation, boissons et tabacs",VLOOKUP($A152,OUTIL!$E:$J,E$1,FALSE),IF($A$141="Demi produits",VLOOKUP($A152,OUTIL!$M:$R,E$1,FALSE),IF($A$141="Energie  et  lubrifiants",VLOOKUP($A152,OUTIL!$U:$Z,E$1,FALSE),IF($A$141="Or industriel",VLOOKUP($A152,OUTIL!$AC:$AH,E$1,FALSE),IF($A$141="Produits bruts d'origine animale et vegetale",VLOOKUP($A152,OUTIL!$AK:$AP,E$1,FALSE),IF($A$141="Produits bruts d'origine minerale",VLOOKUP($A152,OUTIL!$AS:$AX,E$1,FALSE),IF($A$141="Produits finis de consommation",VLOOKUP($A152,OUTIL!$BA:$BF,E$1,FALSE),IF($A$141="Produits finis d'equipement agricole",VLOOKUP($A152,OUTIL!$BI:$BN,E$1,FALSE),IF($A$141="Produits finis d'equipement industriel",VLOOKUP($A152,OUTIL!$BQ:$BV,E$1,FALSE),"Ahmadovitch")))))))))/1000,0)</f>
        <v>1647</v>
      </c>
      <c r="F152" s="5">
        <f>ROUND(IF($A$141="Alimentation, boissons et tabacs",VLOOKUP($A152,OUTIL!$E:$J,F$1,FALSE),IF($A$141="Demi produits",VLOOKUP($A152,OUTIL!$M:$R,F$1,FALSE),IF($A$141="Energie  et  lubrifiants",VLOOKUP($A152,OUTIL!$U:$Z,F$1,FALSE),IF($A$141="Or industriel",VLOOKUP($A152,OUTIL!$AC:$AH,F$1,FALSE),IF($A$141="Produits bruts d'origine animale et vegetale",VLOOKUP($A152,OUTIL!$AK:$AP,F$1,FALSE),IF($A$141="Produits bruts d'origine minerale",VLOOKUP($A152,OUTIL!$AS:$AX,F$1,FALSE),IF($A$141="Produits finis de consommation",VLOOKUP($A152,OUTIL!$BA:$BF,F$1,FALSE),IF($A$141="Produits finis d'equipement agricole",VLOOKUP($A152,OUTIL!$BI:$BN,F$1,FALSE),IF($A$141="Produits finis d'equipement industriel",VLOOKUP($A152,OUTIL!$BQ:$BV,F$1,FALSE),"Ahmadovitch")))))))))/1000,0)</f>
        <v>355381</v>
      </c>
      <c r="J152" s="4"/>
      <c r="K152" s="4"/>
      <c r="L152" s="4"/>
      <c r="M152" s="4"/>
    </row>
    <row r="153" spans="1:13" ht="16.5" x14ac:dyDescent="0.3">
      <c r="A153">
        <v>12</v>
      </c>
      <c r="B153" s="5" t="str">
        <f>IF($A$141="Alimentation, boissons et tabacs",VLOOKUP(VLOOKUP($A153,OUTIL!$E:$J,B$1,FALSE),REF!$K:$L,2,FALSE),IF($A$141="Demi produits",VLOOKUP(VLOOKUP($A153,OUTIL!$M:$R,B$1,FALSE),REF!$N:$O,2,FALSE),IF($A$141="Energie  et  lubrifiants",VLOOKUP(VLOOKUP($A153,OUTIL!$U:$Z,B$1,FALSE),REF!$Z:$AA,2,FALSE),IF($A$141="Or industriel",VLOOKUP(VLOOKUP($A153,OUTIL!$AC:$AH,B$1,FALSE),REF!$AC:$AD,2,FALSE),IF($A$141="Produits bruts d'origine animale et vegetale",VLOOKUP(VLOOKUP($A153,OUTIL!$AK:$AP,B$1,FALSE),REF!$Q:$R,2,FALSE),IF($A$141="Produits bruts d'origine minerale",VLOOKUP(VLOOKUP($A153,OUTIL!$AS:$AX,B$1,FALSE),REF!$AF:$AG,2,FALSE),IF($A$141="Produits finis de consommation",VLOOKUP(VLOOKUP($A153,OUTIL!$BA:$BF,B$1,FALSE),REF!$T:$U,2,FALSE),IF($A$141="Produits finis d'equipement agricole",VLOOKUP(VLOOKUP($A153,OUTIL!$BI:$BN,B$1,FALSE),REF!$AI:$AJ,2,FALSE),IF($A$141="Produits finis d'equipement industriel",VLOOKUP(VLOOKUP($A153,OUTIL!$BQ:$BV,B$1,FALSE),REF!$W:$X,2,FALSE),"Ahmadovitch")))))))))</f>
        <v>Articles divers en caoutchouc</v>
      </c>
      <c r="C153" s="5">
        <f>ROUND(IF($A$141="Alimentation, boissons et tabacs",VLOOKUP($A153,OUTIL!$E:$J,C$1,FALSE),IF($A$141="Demi produits",VLOOKUP($A153,OUTIL!$M:$R,C$1,FALSE),IF($A$141="Energie  et  lubrifiants",VLOOKUP($A153,OUTIL!$U:$Z,C$1,FALSE),IF($A$141="Or industriel",VLOOKUP($A153,OUTIL!$AC:$AH,C$1,FALSE),IF($A$141="Produits bruts d'origine animale et vegetale",VLOOKUP($A153,OUTIL!$AK:$AP,C$1,FALSE),IF($A$141="Produits bruts d'origine minerale",VLOOKUP($A153,OUTIL!$AS:$AX,C$1,FALSE),IF($A$141="Produits finis de consommation",VLOOKUP($A153,OUTIL!$BA:$BF,C$1,FALSE),IF($A$141="Produits finis d'equipement agricole",VLOOKUP($A153,OUTIL!$BI:$BN,C$1,FALSE),IF($A$141="Produits finis d'equipement industriel",VLOOKUP($A153,OUTIL!$BQ:$BV,C$1,FALSE),"Ahmadovitch")))))))))/1000,0)</f>
        <v>2367</v>
      </c>
      <c r="D153" s="5">
        <f>ROUND(IF($A$141="Alimentation, boissons et tabacs",VLOOKUP($A153,OUTIL!$E:$J,D$1,FALSE),IF($A$141="Demi produits",VLOOKUP($A153,OUTIL!$M:$R,D$1,FALSE),IF($A$141="Energie  et  lubrifiants",VLOOKUP($A153,OUTIL!$U:$Z,D$1,FALSE),IF($A$141="Or industriel",VLOOKUP($A153,OUTIL!$AC:$AH,D$1,FALSE),IF($A$141="Produits bruts d'origine animale et vegetale",VLOOKUP($A153,OUTIL!$AK:$AP,D$1,FALSE),IF($A$141="Produits bruts d'origine minerale",VLOOKUP($A153,OUTIL!$AS:$AX,D$1,FALSE),IF($A$141="Produits finis de consommation",VLOOKUP($A153,OUTIL!$BA:$BF,D$1,FALSE),IF($A$141="Produits finis d'equipement agricole",VLOOKUP($A153,OUTIL!$BI:$BN,D$1,FALSE),IF($A$141="Produits finis d'equipement industriel",VLOOKUP($A153,OUTIL!$BQ:$BV,D$1,FALSE),"Ahmadovitch")))))))))/1000,0)</f>
        <v>325533</v>
      </c>
      <c r="E153" s="5">
        <f>ROUND(IF($A$141="Alimentation, boissons et tabacs",VLOOKUP($A153,OUTIL!$E:$J,E$1,FALSE),IF($A$141="Demi produits",VLOOKUP($A153,OUTIL!$M:$R,E$1,FALSE),IF($A$141="Energie  et  lubrifiants",VLOOKUP($A153,OUTIL!$U:$Z,E$1,FALSE),IF($A$141="Or industriel",VLOOKUP($A153,OUTIL!$AC:$AH,E$1,FALSE),IF($A$141="Produits bruts d'origine animale et vegetale",VLOOKUP($A153,OUTIL!$AK:$AP,E$1,FALSE),IF($A$141="Produits bruts d'origine minerale",VLOOKUP($A153,OUTIL!$AS:$AX,E$1,FALSE),IF($A$141="Produits finis de consommation",VLOOKUP($A153,OUTIL!$BA:$BF,E$1,FALSE),IF($A$141="Produits finis d'equipement agricole",VLOOKUP($A153,OUTIL!$BI:$BN,E$1,FALSE),IF($A$141="Produits finis d'equipement industriel",VLOOKUP($A153,OUTIL!$BQ:$BV,E$1,FALSE),"Ahmadovitch")))))))))/1000,0)</f>
        <v>2543</v>
      </c>
      <c r="F153" s="5">
        <f>ROUND(IF($A$141="Alimentation, boissons et tabacs",VLOOKUP($A153,OUTIL!$E:$J,F$1,FALSE),IF($A$141="Demi produits",VLOOKUP($A153,OUTIL!$M:$R,F$1,FALSE),IF($A$141="Energie  et  lubrifiants",VLOOKUP($A153,OUTIL!$U:$Z,F$1,FALSE),IF($A$141="Or industriel",VLOOKUP($A153,OUTIL!$AC:$AH,F$1,FALSE),IF($A$141="Produits bruts d'origine animale et vegetale",VLOOKUP($A153,OUTIL!$AK:$AP,F$1,FALSE),IF($A$141="Produits bruts d'origine minerale",VLOOKUP($A153,OUTIL!$AS:$AX,F$1,FALSE),IF($A$141="Produits finis de consommation",VLOOKUP($A153,OUTIL!$BA:$BF,F$1,FALSE),IF($A$141="Produits finis d'equipement agricole",VLOOKUP($A153,OUTIL!$BI:$BN,F$1,FALSE),IF($A$141="Produits finis d'equipement industriel",VLOOKUP($A153,OUTIL!$BQ:$BV,F$1,FALSE),"Ahmadovitch")))))))))/1000,0)</f>
        <v>316610</v>
      </c>
      <c r="J153" s="4"/>
      <c r="K153" s="4"/>
      <c r="L153" s="4"/>
      <c r="M153" s="4"/>
    </row>
    <row r="154" spans="1:13" ht="16.5" x14ac:dyDescent="0.3">
      <c r="A154">
        <v>13</v>
      </c>
      <c r="B154" s="5" t="str">
        <f>IF($A$141="Alimentation, boissons et tabacs",VLOOKUP(VLOOKUP($A154,OUTIL!$E:$J,B$1,FALSE),REF!$K:$L,2,FALSE),IF($A$141="Demi produits",VLOOKUP(VLOOKUP($A154,OUTIL!$M:$R,B$1,FALSE),REF!$N:$O,2,FALSE),IF($A$141="Energie  et  lubrifiants",VLOOKUP(VLOOKUP($A154,OUTIL!$U:$Z,B$1,FALSE),REF!$Z:$AA,2,FALSE),IF($A$141="Or industriel",VLOOKUP(VLOOKUP($A154,OUTIL!$AC:$AH,B$1,FALSE),REF!$AC:$AD,2,FALSE),IF($A$141="Produits bruts d'origine animale et vegetale",VLOOKUP(VLOOKUP($A154,OUTIL!$AK:$AP,B$1,FALSE),REF!$Q:$R,2,FALSE),IF($A$141="Produits bruts d'origine minerale",VLOOKUP(VLOOKUP($A154,OUTIL!$AS:$AX,B$1,FALSE),REF!$AF:$AG,2,FALSE),IF($A$141="Produits finis de consommation",VLOOKUP(VLOOKUP($A154,OUTIL!$BA:$BF,B$1,FALSE),REF!$T:$U,2,FALSE),IF($A$141="Produits finis d'equipement agricole",VLOOKUP(VLOOKUP($A154,OUTIL!$BI:$BN,B$1,FALSE),REF!$AI:$AJ,2,FALSE),IF($A$141="Produits finis d'equipement industriel",VLOOKUP(VLOOKUP($A154,OUTIL!$BQ:$BV,B$1,FALSE),REF!$W:$X,2,FALSE),"Ahmadovitch")))))))))</f>
        <v>Produits de parfumerie ou de toilette et preparations cosmetiques</v>
      </c>
      <c r="C154" s="5">
        <f>ROUND(IF($A$141="Alimentation, boissons et tabacs",VLOOKUP($A154,OUTIL!$E:$J,C$1,FALSE),IF($A$141="Demi produits",VLOOKUP($A154,OUTIL!$M:$R,C$1,FALSE),IF($A$141="Energie  et  lubrifiants",VLOOKUP($A154,OUTIL!$U:$Z,C$1,FALSE),IF($A$141="Or industriel",VLOOKUP($A154,OUTIL!$AC:$AH,C$1,FALSE),IF($A$141="Produits bruts d'origine animale et vegetale",VLOOKUP($A154,OUTIL!$AK:$AP,C$1,FALSE),IF($A$141="Produits bruts d'origine minerale",VLOOKUP($A154,OUTIL!$AS:$AX,C$1,FALSE),IF($A$141="Produits finis de consommation",VLOOKUP($A154,OUTIL!$BA:$BF,C$1,FALSE),IF($A$141="Produits finis d'equipement agricole",VLOOKUP($A154,OUTIL!$BI:$BN,C$1,FALSE),IF($A$141="Produits finis d'equipement industriel",VLOOKUP($A154,OUTIL!$BQ:$BV,C$1,FALSE),"Ahmadovitch")))))))))/1000,0)</f>
        <v>1116</v>
      </c>
      <c r="D154" s="5">
        <f>ROUND(IF($A$141="Alimentation, boissons et tabacs",VLOOKUP($A154,OUTIL!$E:$J,D$1,FALSE),IF($A$141="Demi produits",VLOOKUP($A154,OUTIL!$M:$R,D$1,FALSE),IF($A$141="Energie  et  lubrifiants",VLOOKUP($A154,OUTIL!$U:$Z,D$1,FALSE),IF($A$141="Or industriel",VLOOKUP($A154,OUTIL!$AC:$AH,D$1,FALSE),IF($A$141="Produits bruts d'origine animale et vegetale",VLOOKUP($A154,OUTIL!$AK:$AP,D$1,FALSE),IF($A$141="Produits bruts d'origine minerale",VLOOKUP($A154,OUTIL!$AS:$AX,D$1,FALSE),IF($A$141="Produits finis de consommation",VLOOKUP($A154,OUTIL!$BA:$BF,D$1,FALSE),IF($A$141="Produits finis d'equipement agricole",VLOOKUP($A154,OUTIL!$BI:$BN,D$1,FALSE),IF($A$141="Produits finis d'equipement industriel",VLOOKUP($A154,OUTIL!$BQ:$BV,D$1,FALSE),"Ahmadovitch")))))))))/1000,0)</f>
        <v>224356</v>
      </c>
      <c r="E154" s="5">
        <f>ROUND(IF($A$141="Alimentation, boissons et tabacs",VLOOKUP($A154,OUTIL!$E:$J,E$1,FALSE),IF($A$141="Demi produits",VLOOKUP($A154,OUTIL!$M:$R,E$1,FALSE),IF($A$141="Energie  et  lubrifiants",VLOOKUP($A154,OUTIL!$U:$Z,E$1,FALSE),IF($A$141="Or industriel",VLOOKUP($A154,OUTIL!$AC:$AH,E$1,FALSE),IF($A$141="Produits bruts d'origine animale et vegetale",VLOOKUP($A154,OUTIL!$AK:$AP,E$1,FALSE),IF($A$141="Produits bruts d'origine minerale",VLOOKUP($A154,OUTIL!$AS:$AX,E$1,FALSE),IF($A$141="Produits finis de consommation",VLOOKUP($A154,OUTIL!$BA:$BF,E$1,FALSE),IF($A$141="Produits finis d'equipement agricole",VLOOKUP($A154,OUTIL!$BI:$BN,E$1,FALSE),IF($A$141="Produits finis d'equipement industriel",VLOOKUP($A154,OUTIL!$BQ:$BV,E$1,FALSE),"Ahmadovitch")))))))))/1000,0)</f>
        <v>1354</v>
      </c>
      <c r="F154" s="5">
        <f>ROUND(IF($A$141="Alimentation, boissons et tabacs",VLOOKUP($A154,OUTIL!$E:$J,F$1,FALSE),IF($A$141="Demi produits",VLOOKUP($A154,OUTIL!$M:$R,F$1,FALSE),IF($A$141="Energie  et  lubrifiants",VLOOKUP($A154,OUTIL!$U:$Z,F$1,FALSE),IF($A$141="Or industriel",VLOOKUP($A154,OUTIL!$AC:$AH,F$1,FALSE),IF($A$141="Produits bruts d'origine animale et vegetale",VLOOKUP($A154,OUTIL!$AK:$AP,F$1,FALSE),IF($A$141="Produits bruts d'origine minerale",VLOOKUP($A154,OUTIL!$AS:$AX,F$1,FALSE),IF($A$141="Produits finis de consommation",VLOOKUP($A154,OUTIL!$BA:$BF,F$1,FALSE),IF($A$141="Produits finis d'equipement agricole",VLOOKUP($A154,OUTIL!$BI:$BN,F$1,FALSE),IF($A$141="Produits finis d'equipement industriel",VLOOKUP($A154,OUTIL!$BQ:$BV,F$1,FALSE),"Ahmadovitch")))))))))/1000,0)</f>
        <v>222027</v>
      </c>
      <c r="J154" s="4"/>
      <c r="K154" s="4"/>
      <c r="L154" s="4"/>
      <c r="M154" s="4"/>
    </row>
    <row r="155" spans="1:13" ht="16.5" x14ac:dyDescent="0.3">
      <c r="A155">
        <v>14</v>
      </c>
      <c r="B155" s="5" t="str">
        <f>IF($A$141="Alimentation, boissons et tabacs",VLOOKUP(VLOOKUP($A155,OUTIL!$E:$J,B$1,FALSE),REF!$K:$L,2,FALSE),IF($A$141="Demi produits",VLOOKUP(VLOOKUP($A155,OUTIL!$M:$R,B$1,FALSE),REF!$N:$O,2,FALSE),IF($A$141="Energie  et  lubrifiants",VLOOKUP(VLOOKUP($A155,OUTIL!$U:$Z,B$1,FALSE),REF!$Z:$AA,2,FALSE),IF($A$141="Or industriel",VLOOKUP(VLOOKUP($A155,OUTIL!$AC:$AH,B$1,FALSE),REF!$AC:$AD,2,FALSE),IF($A$141="Produits bruts d'origine animale et vegetale",VLOOKUP(VLOOKUP($A155,OUTIL!$AK:$AP,B$1,FALSE),REF!$Q:$R,2,FALSE),IF($A$141="Produits bruts d'origine minerale",VLOOKUP(VLOOKUP($A155,OUTIL!$AS:$AX,B$1,FALSE),REF!$AF:$AG,2,FALSE),IF($A$141="Produits finis de consommation",VLOOKUP(VLOOKUP($A155,OUTIL!$BA:$BF,B$1,FALSE),REF!$T:$U,2,FALSE),IF($A$141="Produits finis d'equipement agricole",VLOOKUP(VLOOKUP($A155,OUTIL!$BI:$BN,B$1,FALSE),REF!$AI:$AJ,2,FALSE),IF($A$141="Produits finis d'equipement industriel",VLOOKUP(VLOOKUP($A155,OUTIL!$BQ:$BV,B$1,FALSE),REF!$W:$X,2,FALSE),"Ahmadovitch")))))))))</f>
        <v>Quincaillerie de ménage et articles d'économie domestique</v>
      </c>
      <c r="C155" s="5">
        <f>ROUND(IF($A$141="Alimentation, boissons et tabacs",VLOOKUP($A155,OUTIL!$E:$J,C$1,FALSE),IF($A$141="Demi produits",VLOOKUP($A155,OUTIL!$M:$R,C$1,FALSE),IF($A$141="Energie  et  lubrifiants",VLOOKUP($A155,OUTIL!$U:$Z,C$1,FALSE),IF($A$141="Or industriel",VLOOKUP($A155,OUTIL!$AC:$AH,C$1,FALSE),IF($A$141="Produits bruts d'origine animale et vegetale",VLOOKUP($A155,OUTIL!$AK:$AP,C$1,FALSE),IF($A$141="Produits bruts d'origine minerale",VLOOKUP($A155,OUTIL!$AS:$AX,C$1,FALSE),IF($A$141="Produits finis de consommation",VLOOKUP($A155,OUTIL!$BA:$BF,C$1,FALSE),IF($A$141="Produits finis d'equipement agricole",VLOOKUP($A155,OUTIL!$BI:$BN,C$1,FALSE),IF($A$141="Produits finis d'equipement industriel",VLOOKUP($A155,OUTIL!$BQ:$BV,C$1,FALSE),"Ahmadovitch")))))))))/1000,0)</f>
        <v>1650</v>
      </c>
      <c r="D155" s="5">
        <f>ROUND(IF($A$141="Alimentation, boissons et tabacs",VLOOKUP($A155,OUTIL!$E:$J,D$1,FALSE),IF($A$141="Demi produits",VLOOKUP($A155,OUTIL!$M:$R,D$1,FALSE),IF($A$141="Energie  et  lubrifiants",VLOOKUP($A155,OUTIL!$U:$Z,D$1,FALSE),IF($A$141="Or industriel",VLOOKUP($A155,OUTIL!$AC:$AH,D$1,FALSE),IF($A$141="Produits bruts d'origine animale et vegetale",VLOOKUP($A155,OUTIL!$AK:$AP,D$1,FALSE),IF($A$141="Produits bruts d'origine minerale",VLOOKUP($A155,OUTIL!$AS:$AX,D$1,FALSE),IF($A$141="Produits finis de consommation",VLOOKUP($A155,OUTIL!$BA:$BF,D$1,FALSE),IF($A$141="Produits finis d'equipement agricole",VLOOKUP($A155,OUTIL!$BI:$BN,D$1,FALSE),IF($A$141="Produits finis d'equipement industriel",VLOOKUP($A155,OUTIL!$BQ:$BV,D$1,FALSE),"Ahmadovitch")))))))))/1000,0)</f>
        <v>201197</v>
      </c>
      <c r="E155" s="5">
        <f>ROUND(IF($A$141="Alimentation, boissons et tabacs",VLOOKUP($A155,OUTIL!$E:$J,E$1,FALSE),IF($A$141="Demi produits",VLOOKUP($A155,OUTIL!$M:$R,E$1,FALSE),IF($A$141="Energie  et  lubrifiants",VLOOKUP($A155,OUTIL!$U:$Z,E$1,FALSE),IF($A$141="Or industriel",VLOOKUP($A155,OUTIL!$AC:$AH,E$1,FALSE),IF($A$141="Produits bruts d'origine animale et vegetale",VLOOKUP($A155,OUTIL!$AK:$AP,E$1,FALSE),IF($A$141="Produits bruts d'origine minerale",VLOOKUP($A155,OUTIL!$AS:$AX,E$1,FALSE),IF($A$141="Produits finis de consommation",VLOOKUP($A155,OUTIL!$BA:$BF,E$1,FALSE),IF($A$141="Produits finis d'equipement agricole",VLOOKUP($A155,OUTIL!$BI:$BN,E$1,FALSE),IF($A$141="Produits finis d'equipement industriel",VLOOKUP($A155,OUTIL!$BQ:$BV,E$1,FALSE),"Ahmadovitch")))))))))/1000,0)</f>
        <v>1754</v>
      </c>
      <c r="F155" s="5">
        <f>ROUND(IF($A$141="Alimentation, boissons et tabacs",VLOOKUP($A155,OUTIL!$E:$J,F$1,FALSE),IF($A$141="Demi produits",VLOOKUP($A155,OUTIL!$M:$R,F$1,FALSE),IF($A$141="Energie  et  lubrifiants",VLOOKUP($A155,OUTIL!$U:$Z,F$1,FALSE),IF($A$141="Or industriel",VLOOKUP($A155,OUTIL!$AC:$AH,F$1,FALSE),IF($A$141="Produits bruts d'origine animale et vegetale",VLOOKUP($A155,OUTIL!$AK:$AP,F$1,FALSE),IF($A$141="Produits bruts d'origine minerale",VLOOKUP($A155,OUTIL!$AS:$AX,F$1,FALSE),IF($A$141="Produits finis de consommation",VLOOKUP($A155,OUTIL!$BA:$BF,F$1,FALSE),IF($A$141="Produits finis d'equipement agricole",VLOOKUP($A155,OUTIL!$BI:$BN,F$1,FALSE),IF($A$141="Produits finis d'equipement industriel",VLOOKUP($A155,OUTIL!$BQ:$BV,F$1,FALSE),"Ahmadovitch")))))))))/1000,0)</f>
        <v>205307</v>
      </c>
      <c r="J155" s="4"/>
      <c r="K155" s="4"/>
      <c r="L155" s="4"/>
      <c r="M155" s="4"/>
    </row>
    <row r="156" spans="1:13" ht="16.5" x14ac:dyDescent="0.3">
      <c r="A156">
        <v>15</v>
      </c>
      <c r="B156" s="5" t="str">
        <f>IF($A$141="Alimentation, boissons et tabacs",VLOOKUP(VLOOKUP($A156,OUTIL!$E:$J,B$1,FALSE),REF!$K:$L,2,FALSE),IF($A$141="Demi produits",VLOOKUP(VLOOKUP($A156,OUTIL!$M:$R,B$1,FALSE),REF!$N:$O,2,FALSE),IF($A$141="Energie  et  lubrifiants",VLOOKUP(VLOOKUP($A156,OUTIL!$U:$Z,B$1,FALSE),REF!$Z:$AA,2,FALSE),IF($A$141="Or industriel",VLOOKUP(VLOOKUP($A156,OUTIL!$AC:$AH,B$1,FALSE),REF!$AC:$AD,2,FALSE),IF($A$141="Produits bruts d'origine animale et vegetale",VLOOKUP(VLOOKUP($A156,OUTIL!$AK:$AP,B$1,FALSE),REF!$Q:$R,2,FALSE),IF($A$141="Produits bruts d'origine minerale",VLOOKUP(VLOOKUP($A156,OUTIL!$AS:$AX,B$1,FALSE),REF!$AF:$AG,2,FALSE),IF($A$141="Produits finis de consommation",VLOOKUP(VLOOKUP($A156,OUTIL!$BA:$BF,B$1,FALSE),REF!$T:$U,2,FALSE),IF($A$141="Produits finis d'equipement agricole",VLOOKUP(VLOOKUP($A156,OUTIL!$BI:$BN,B$1,FALSE),REF!$AI:$AJ,2,FALSE),IF($A$141="Produits finis d'equipement industriel",VLOOKUP(VLOOKUP($A156,OUTIL!$BQ:$BV,B$1,FALSE),REF!$W:$X,2,FALSE),"Ahmadovitch")))))))))</f>
        <v>Sacs, malles et ouvrages divers en cuir</v>
      </c>
      <c r="C156" s="5">
        <f>ROUND(IF($A$141="Alimentation, boissons et tabacs",VLOOKUP($A156,OUTIL!$E:$J,C$1,FALSE),IF($A$141="Demi produits",VLOOKUP($A156,OUTIL!$M:$R,C$1,FALSE),IF($A$141="Energie  et  lubrifiants",VLOOKUP($A156,OUTIL!$U:$Z,C$1,FALSE),IF($A$141="Or industriel",VLOOKUP($A156,OUTIL!$AC:$AH,C$1,FALSE),IF($A$141="Produits bruts d'origine animale et vegetale",VLOOKUP($A156,OUTIL!$AK:$AP,C$1,FALSE),IF($A$141="Produits bruts d'origine minerale",VLOOKUP($A156,OUTIL!$AS:$AX,C$1,FALSE),IF($A$141="Produits finis de consommation",VLOOKUP($A156,OUTIL!$BA:$BF,C$1,FALSE),IF($A$141="Produits finis d'equipement agricole",VLOOKUP($A156,OUTIL!$BI:$BN,C$1,FALSE),IF($A$141="Produits finis d'equipement industriel",VLOOKUP($A156,OUTIL!$BQ:$BV,C$1,FALSE),"Ahmadovitch")))))))))/1000,0)</f>
        <v>594</v>
      </c>
      <c r="D156" s="5">
        <f>ROUND(IF($A$141="Alimentation, boissons et tabacs",VLOOKUP($A156,OUTIL!$E:$J,D$1,FALSE),IF($A$141="Demi produits",VLOOKUP($A156,OUTIL!$M:$R,D$1,FALSE),IF($A$141="Energie  et  lubrifiants",VLOOKUP($A156,OUTIL!$U:$Z,D$1,FALSE),IF($A$141="Or industriel",VLOOKUP($A156,OUTIL!$AC:$AH,D$1,FALSE),IF($A$141="Produits bruts d'origine animale et vegetale",VLOOKUP($A156,OUTIL!$AK:$AP,D$1,FALSE),IF($A$141="Produits bruts d'origine minerale",VLOOKUP($A156,OUTIL!$AS:$AX,D$1,FALSE),IF($A$141="Produits finis de consommation",VLOOKUP($A156,OUTIL!$BA:$BF,D$1,FALSE),IF($A$141="Produits finis d'equipement agricole",VLOOKUP($A156,OUTIL!$BI:$BN,D$1,FALSE),IF($A$141="Produits finis d'equipement industriel",VLOOKUP($A156,OUTIL!$BQ:$BV,D$1,FALSE),"Ahmadovitch")))))))))/1000,0)</f>
        <v>167177</v>
      </c>
      <c r="E156" s="5">
        <f>ROUND(IF($A$141="Alimentation, boissons et tabacs",VLOOKUP($A156,OUTIL!$E:$J,E$1,FALSE),IF($A$141="Demi produits",VLOOKUP($A156,OUTIL!$M:$R,E$1,FALSE),IF($A$141="Energie  et  lubrifiants",VLOOKUP($A156,OUTIL!$U:$Z,E$1,FALSE),IF($A$141="Or industriel",VLOOKUP($A156,OUTIL!$AC:$AH,E$1,FALSE),IF($A$141="Produits bruts d'origine animale et vegetale",VLOOKUP($A156,OUTIL!$AK:$AP,E$1,FALSE),IF($A$141="Produits bruts d'origine minerale",VLOOKUP($A156,OUTIL!$AS:$AX,E$1,FALSE),IF($A$141="Produits finis de consommation",VLOOKUP($A156,OUTIL!$BA:$BF,E$1,FALSE),IF($A$141="Produits finis d'equipement agricole",VLOOKUP($A156,OUTIL!$BI:$BN,E$1,FALSE),IF($A$141="Produits finis d'equipement industriel",VLOOKUP($A156,OUTIL!$BQ:$BV,E$1,FALSE),"Ahmadovitch")))))))))/1000,0)</f>
        <v>592</v>
      </c>
      <c r="F156" s="5">
        <f>ROUND(IF($A$141="Alimentation, boissons et tabacs",VLOOKUP($A156,OUTIL!$E:$J,F$1,FALSE),IF($A$141="Demi produits",VLOOKUP($A156,OUTIL!$M:$R,F$1,FALSE),IF($A$141="Energie  et  lubrifiants",VLOOKUP($A156,OUTIL!$U:$Z,F$1,FALSE),IF($A$141="Or industriel",VLOOKUP($A156,OUTIL!$AC:$AH,F$1,FALSE),IF($A$141="Produits bruts d'origine animale et vegetale",VLOOKUP($A156,OUTIL!$AK:$AP,F$1,FALSE),IF($A$141="Produits bruts d'origine minerale",VLOOKUP($A156,OUTIL!$AS:$AX,F$1,FALSE),IF($A$141="Produits finis de consommation",VLOOKUP($A156,OUTIL!$BA:$BF,F$1,FALSE),IF($A$141="Produits finis d'equipement agricole",VLOOKUP($A156,OUTIL!$BI:$BN,F$1,FALSE),IF($A$141="Produits finis d'equipement industriel",VLOOKUP($A156,OUTIL!$BQ:$BV,F$1,FALSE),"Ahmadovitch")))))))))/1000,0)</f>
        <v>145174</v>
      </c>
      <c r="J156" s="4"/>
      <c r="K156" s="4"/>
      <c r="L156" s="4"/>
      <c r="M156" s="4"/>
    </row>
    <row r="157" spans="1:13" ht="16.5" x14ac:dyDescent="0.3">
      <c r="A157">
        <v>16</v>
      </c>
      <c r="B157" s="5" t="str">
        <f>IF($A$141="Alimentation, boissons et tabacs",VLOOKUP(VLOOKUP($A157,OUTIL!$E:$J,B$1,FALSE),REF!$K:$L,2,FALSE),IF($A$141="Demi produits",VLOOKUP(VLOOKUP($A157,OUTIL!$M:$R,B$1,FALSE),REF!$N:$O,2,FALSE),IF($A$141="Energie  et  lubrifiants",VLOOKUP(VLOOKUP($A157,OUTIL!$U:$Z,B$1,FALSE),REF!$Z:$AA,2,FALSE),IF($A$141="Or industriel",VLOOKUP(VLOOKUP($A157,OUTIL!$AC:$AH,B$1,FALSE),REF!$AC:$AD,2,FALSE),IF($A$141="Produits bruts d'origine animale et vegetale",VLOOKUP(VLOOKUP($A157,OUTIL!$AK:$AP,B$1,FALSE),REF!$Q:$R,2,FALSE),IF($A$141="Produits bruts d'origine minerale",VLOOKUP(VLOOKUP($A157,OUTIL!$AS:$AX,B$1,FALSE),REF!$AF:$AG,2,FALSE),IF($A$141="Produits finis de consommation",VLOOKUP(VLOOKUP($A157,OUTIL!$BA:$BF,B$1,FALSE),REF!$T:$U,2,FALSE),IF($A$141="Produits finis d'equipement agricole",VLOOKUP(VLOOKUP($A157,OUTIL!$BI:$BN,B$1,FALSE),REF!$AI:$AJ,2,FALSE),IF($A$141="Produits finis d'equipement industriel",VLOOKUP(VLOOKUP($A157,OUTIL!$BQ:$BV,B$1,FALSE),REF!$W:$X,2,FALSE),"Ahmadovitch")))))))))</f>
        <v>Livres et imprimés divers</v>
      </c>
      <c r="C157" s="5">
        <f>ROUND(IF($A$141="Alimentation, boissons et tabacs",VLOOKUP($A157,OUTIL!$E:$J,C$1,FALSE),IF($A$141="Demi produits",VLOOKUP($A157,OUTIL!$M:$R,C$1,FALSE),IF($A$141="Energie  et  lubrifiants",VLOOKUP($A157,OUTIL!$U:$Z,C$1,FALSE),IF($A$141="Or industriel",VLOOKUP($A157,OUTIL!$AC:$AH,C$1,FALSE),IF($A$141="Produits bruts d'origine animale et vegetale",VLOOKUP($A157,OUTIL!$AK:$AP,C$1,FALSE),IF($A$141="Produits bruts d'origine minerale",VLOOKUP($A157,OUTIL!$AS:$AX,C$1,FALSE),IF($A$141="Produits finis de consommation",VLOOKUP($A157,OUTIL!$BA:$BF,C$1,FALSE),IF($A$141="Produits finis d'equipement agricole",VLOOKUP($A157,OUTIL!$BI:$BN,C$1,FALSE),IF($A$141="Produits finis d'equipement industriel",VLOOKUP($A157,OUTIL!$BQ:$BV,C$1,FALSE),"Ahmadovitch")))))))))/1000,0)</f>
        <v>323</v>
      </c>
      <c r="D157" s="5">
        <f>ROUND(IF($A$141="Alimentation, boissons et tabacs",VLOOKUP($A157,OUTIL!$E:$J,D$1,FALSE),IF($A$141="Demi produits",VLOOKUP($A157,OUTIL!$M:$R,D$1,FALSE),IF($A$141="Energie  et  lubrifiants",VLOOKUP($A157,OUTIL!$U:$Z,D$1,FALSE),IF($A$141="Or industriel",VLOOKUP($A157,OUTIL!$AC:$AH,D$1,FALSE),IF($A$141="Produits bruts d'origine animale et vegetale",VLOOKUP($A157,OUTIL!$AK:$AP,D$1,FALSE),IF($A$141="Produits bruts d'origine minerale",VLOOKUP($A157,OUTIL!$AS:$AX,D$1,FALSE),IF($A$141="Produits finis de consommation",VLOOKUP($A157,OUTIL!$BA:$BF,D$1,FALSE),IF($A$141="Produits finis d'equipement agricole",VLOOKUP($A157,OUTIL!$BI:$BN,D$1,FALSE),IF($A$141="Produits finis d'equipement industriel",VLOOKUP($A157,OUTIL!$BQ:$BV,D$1,FALSE),"Ahmadovitch")))))))))/1000,0)</f>
        <v>156827</v>
      </c>
      <c r="E157" s="5">
        <f>ROUND(IF($A$141="Alimentation, boissons et tabacs",VLOOKUP($A157,OUTIL!$E:$J,E$1,FALSE),IF($A$141="Demi produits",VLOOKUP($A157,OUTIL!$M:$R,E$1,FALSE),IF($A$141="Energie  et  lubrifiants",VLOOKUP($A157,OUTIL!$U:$Z,E$1,FALSE),IF($A$141="Or industriel",VLOOKUP($A157,OUTIL!$AC:$AH,E$1,FALSE),IF($A$141="Produits bruts d'origine animale et vegetale",VLOOKUP($A157,OUTIL!$AK:$AP,E$1,FALSE),IF($A$141="Produits bruts d'origine minerale",VLOOKUP($A157,OUTIL!$AS:$AX,E$1,FALSE),IF($A$141="Produits finis de consommation",VLOOKUP($A157,OUTIL!$BA:$BF,E$1,FALSE),IF($A$141="Produits finis d'equipement agricole",VLOOKUP($A157,OUTIL!$BI:$BN,E$1,FALSE),IF($A$141="Produits finis d'equipement industriel",VLOOKUP($A157,OUTIL!$BQ:$BV,E$1,FALSE),"Ahmadovitch")))))))))/1000,0)</f>
        <v>343</v>
      </c>
      <c r="F157" s="5">
        <f>ROUND(IF($A$141="Alimentation, boissons et tabacs",VLOOKUP($A157,OUTIL!$E:$J,F$1,FALSE),IF($A$141="Demi produits",VLOOKUP($A157,OUTIL!$M:$R,F$1,FALSE),IF($A$141="Energie  et  lubrifiants",VLOOKUP($A157,OUTIL!$U:$Z,F$1,FALSE),IF($A$141="Or industriel",VLOOKUP($A157,OUTIL!$AC:$AH,F$1,FALSE),IF($A$141="Produits bruts d'origine animale et vegetale",VLOOKUP($A157,OUTIL!$AK:$AP,F$1,FALSE),IF($A$141="Produits bruts d'origine minerale",VLOOKUP($A157,OUTIL!$AS:$AX,F$1,FALSE),IF($A$141="Produits finis de consommation",VLOOKUP($A157,OUTIL!$BA:$BF,F$1,FALSE),IF($A$141="Produits finis d'equipement agricole",VLOOKUP($A157,OUTIL!$BI:$BN,F$1,FALSE),IF($A$141="Produits finis d'equipement industriel",VLOOKUP($A157,OUTIL!$BQ:$BV,F$1,FALSE),"Ahmadovitch")))))))))/1000,0)</f>
        <v>137675</v>
      </c>
    </row>
    <row r="158" spans="1:13" ht="16.5" x14ac:dyDescent="0.3">
      <c r="A158">
        <v>17</v>
      </c>
      <c r="B158" s="5" t="str">
        <f>IF($A$141="Alimentation, boissons et tabacs",VLOOKUP(VLOOKUP($A158,OUTIL!$E:$J,B$1,FALSE),REF!$K:$L,2,FALSE),IF($A$141="Demi produits",VLOOKUP(VLOOKUP($A158,OUTIL!$M:$R,B$1,FALSE),REF!$N:$O,2,FALSE),IF($A$141="Energie  et  lubrifiants",VLOOKUP(VLOOKUP($A158,OUTIL!$U:$Z,B$1,FALSE),REF!$Z:$AA,2,FALSE),IF($A$141="Or industriel",VLOOKUP(VLOOKUP($A158,OUTIL!$AC:$AH,B$1,FALSE),REF!$AC:$AD,2,FALSE),IF($A$141="Produits bruts d'origine animale et vegetale",VLOOKUP(VLOOKUP($A158,OUTIL!$AK:$AP,B$1,FALSE),REF!$Q:$R,2,FALSE),IF($A$141="Produits bruts d'origine minerale",VLOOKUP(VLOOKUP($A158,OUTIL!$AS:$AX,B$1,FALSE),REF!$AF:$AG,2,FALSE),IF($A$141="Produits finis de consommation",VLOOKUP(VLOOKUP($A158,OUTIL!$BA:$BF,B$1,FALSE),REF!$T:$U,2,FALSE),IF($A$141="Produits finis d'equipement agricole",VLOOKUP(VLOOKUP($A158,OUTIL!$BI:$BN,B$1,FALSE),REF!$AI:$AJ,2,FALSE),IF($A$141="Produits finis d'equipement industriel",VLOOKUP(VLOOKUP($A158,OUTIL!$BQ:$BV,B$1,FALSE),REF!$W:$X,2,FALSE),"Ahmadovitch")))))))))</f>
        <v>Vaisselle et objets céramiques divers</v>
      </c>
      <c r="C158" s="5">
        <f>ROUND(IF($A$141="Alimentation, boissons et tabacs",VLOOKUP($A158,OUTIL!$E:$J,C$1,FALSE),IF($A$141="Demi produits",VLOOKUP($A158,OUTIL!$M:$R,C$1,FALSE),IF($A$141="Energie  et  lubrifiants",VLOOKUP($A158,OUTIL!$U:$Z,C$1,FALSE),IF($A$141="Or industriel",VLOOKUP($A158,OUTIL!$AC:$AH,C$1,FALSE),IF($A$141="Produits bruts d'origine animale et vegetale",VLOOKUP($A158,OUTIL!$AK:$AP,C$1,FALSE),IF($A$141="Produits bruts d'origine minerale",VLOOKUP($A158,OUTIL!$AS:$AX,C$1,FALSE),IF($A$141="Produits finis de consommation",VLOOKUP($A158,OUTIL!$BA:$BF,C$1,FALSE),IF($A$141="Produits finis d'equipement agricole",VLOOKUP($A158,OUTIL!$BI:$BN,C$1,FALSE),IF($A$141="Produits finis d'equipement industriel",VLOOKUP($A158,OUTIL!$BQ:$BV,C$1,FALSE),"Ahmadovitch")))))))))/1000,0)</f>
        <v>8344</v>
      </c>
      <c r="D158" s="5">
        <f>ROUND(IF($A$141="Alimentation, boissons et tabacs",VLOOKUP($A158,OUTIL!$E:$J,D$1,FALSE),IF($A$141="Demi produits",VLOOKUP($A158,OUTIL!$M:$R,D$1,FALSE),IF($A$141="Energie  et  lubrifiants",VLOOKUP($A158,OUTIL!$U:$Z,D$1,FALSE),IF($A$141="Or industriel",VLOOKUP($A158,OUTIL!$AC:$AH,D$1,FALSE),IF($A$141="Produits bruts d'origine animale et vegetale",VLOOKUP($A158,OUTIL!$AK:$AP,D$1,FALSE),IF($A$141="Produits bruts d'origine minerale",VLOOKUP($A158,OUTIL!$AS:$AX,D$1,FALSE),IF($A$141="Produits finis de consommation",VLOOKUP($A158,OUTIL!$BA:$BF,D$1,FALSE),IF($A$141="Produits finis d'equipement agricole",VLOOKUP($A158,OUTIL!$BI:$BN,D$1,FALSE),IF($A$141="Produits finis d'equipement industriel",VLOOKUP($A158,OUTIL!$BQ:$BV,D$1,FALSE),"Ahmadovitch")))))))))/1000,0)</f>
        <v>155397</v>
      </c>
      <c r="E158" s="5">
        <f>ROUND(IF($A$141="Alimentation, boissons et tabacs",VLOOKUP($A158,OUTIL!$E:$J,E$1,FALSE),IF($A$141="Demi produits",VLOOKUP($A158,OUTIL!$M:$R,E$1,FALSE),IF($A$141="Energie  et  lubrifiants",VLOOKUP($A158,OUTIL!$U:$Z,E$1,FALSE),IF($A$141="Or industriel",VLOOKUP($A158,OUTIL!$AC:$AH,E$1,FALSE),IF($A$141="Produits bruts d'origine animale et vegetale",VLOOKUP($A158,OUTIL!$AK:$AP,E$1,FALSE),IF($A$141="Produits bruts d'origine minerale",VLOOKUP($A158,OUTIL!$AS:$AX,E$1,FALSE),IF($A$141="Produits finis de consommation",VLOOKUP($A158,OUTIL!$BA:$BF,E$1,FALSE),IF($A$141="Produits finis d'equipement agricole",VLOOKUP($A158,OUTIL!$BI:$BN,E$1,FALSE),IF($A$141="Produits finis d'equipement industriel",VLOOKUP($A158,OUTIL!$BQ:$BV,E$1,FALSE),"Ahmadovitch")))))))))/1000,0)</f>
        <v>8329</v>
      </c>
      <c r="F158" s="5">
        <f>ROUND(IF($A$141="Alimentation, boissons et tabacs",VLOOKUP($A158,OUTIL!$E:$J,F$1,FALSE),IF($A$141="Demi produits",VLOOKUP($A158,OUTIL!$M:$R,F$1,FALSE),IF($A$141="Energie  et  lubrifiants",VLOOKUP($A158,OUTIL!$U:$Z,F$1,FALSE),IF($A$141="Or industriel",VLOOKUP($A158,OUTIL!$AC:$AH,F$1,FALSE),IF($A$141="Produits bruts d'origine animale et vegetale",VLOOKUP($A158,OUTIL!$AK:$AP,F$1,FALSE),IF($A$141="Produits bruts d'origine minerale",VLOOKUP($A158,OUTIL!$AS:$AX,F$1,FALSE),IF($A$141="Produits finis de consommation",VLOOKUP($A158,OUTIL!$BA:$BF,F$1,FALSE),IF($A$141="Produits finis d'equipement agricole",VLOOKUP($A158,OUTIL!$BI:$BN,F$1,FALSE),IF($A$141="Produits finis d'equipement industriel",VLOOKUP($A158,OUTIL!$BQ:$BV,F$1,FALSE),"Ahmadovitch")))))))))/1000,0)</f>
        <v>153027</v>
      </c>
    </row>
    <row r="159" spans="1:13" ht="16.5" x14ac:dyDescent="0.3">
      <c r="A159">
        <v>18</v>
      </c>
      <c r="B159" s="5" t="str">
        <f>IF($A$141="Alimentation, boissons et tabacs",VLOOKUP(VLOOKUP($A159,OUTIL!$E:$J,B$1,FALSE),REF!$K:$L,2,FALSE),IF($A$141="Demi produits",VLOOKUP(VLOOKUP($A159,OUTIL!$M:$R,B$1,FALSE),REF!$N:$O,2,FALSE),IF($A$141="Energie  et  lubrifiants",VLOOKUP(VLOOKUP($A159,OUTIL!$U:$Z,B$1,FALSE),REF!$Z:$AA,2,FALSE),IF($A$141="Or industriel",VLOOKUP(VLOOKUP($A159,OUTIL!$AC:$AH,B$1,FALSE),REF!$AC:$AD,2,FALSE),IF($A$141="Produits bruts d'origine animale et vegetale",VLOOKUP(VLOOKUP($A159,OUTIL!$AK:$AP,B$1,FALSE),REF!$Q:$R,2,FALSE),IF($A$141="Produits bruts d'origine minerale",VLOOKUP(VLOOKUP($A159,OUTIL!$AS:$AX,B$1,FALSE),REF!$AF:$AG,2,FALSE),IF($A$141="Produits finis de consommation",VLOOKUP(VLOOKUP($A159,OUTIL!$BA:$BF,B$1,FALSE),REF!$T:$U,2,FALSE),IF($A$141="Produits finis d'equipement agricole",VLOOKUP(VLOOKUP($A159,OUTIL!$BI:$BN,B$1,FALSE),REF!$AI:$AJ,2,FALSE),IF($A$141="Produits finis d'equipement industriel",VLOOKUP(VLOOKUP($A159,OUTIL!$BQ:$BV,B$1,FALSE),REF!$W:$X,2,FALSE),"Ahmadovitch")))))))))</f>
        <v>Ouvrages divers en verre</v>
      </c>
      <c r="C159" s="5">
        <f>ROUND(IF($A$141="Alimentation, boissons et tabacs",VLOOKUP($A159,OUTIL!$E:$J,C$1,FALSE),IF($A$141="Demi produits",VLOOKUP($A159,OUTIL!$M:$R,C$1,FALSE),IF($A$141="Energie  et  lubrifiants",VLOOKUP($A159,OUTIL!$U:$Z,C$1,FALSE),IF($A$141="Or industriel",VLOOKUP($A159,OUTIL!$AC:$AH,C$1,FALSE),IF($A$141="Produits bruts d'origine animale et vegetale",VLOOKUP($A159,OUTIL!$AK:$AP,C$1,FALSE),IF($A$141="Produits bruts d'origine minerale",VLOOKUP($A159,OUTIL!$AS:$AX,C$1,FALSE),IF($A$141="Produits finis de consommation",VLOOKUP($A159,OUTIL!$BA:$BF,C$1,FALSE),IF($A$141="Produits finis d'equipement agricole",VLOOKUP($A159,OUTIL!$BI:$BN,C$1,FALSE),IF($A$141="Produits finis d'equipement industriel",VLOOKUP($A159,OUTIL!$BQ:$BV,C$1,FALSE),"Ahmadovitch")))))))))/1000,0)</f>
        <v>549</v>
      </c>
      <c r="D159" s="5">
        <f>ROUND(IF($A$141="Alimentation, boissons et tabacs",VLOOKUP($A159,OUTIL!$E:$J,D$1,FALSE),IF($A$141="Demi produits",VLOOKUP($A159,OUTIL!$M:$R,D$1,FALSE),IF($A$141="Energie  et  lubrifiants",VLOOKUP($A159,OUTIL!$U:$Z,D$1,FALSE),IF($A$141="Or industriel",VLOOKUP($A159,OUTIL!$AC:$AH,D$1,FALSE),IF($A$141="Produits bruts d'origine animale et vegetale",VLOOKUP($A159,OUTIL!$AK:$AP,D$1,FALSE),IF($A$141="Produits bruts d'origine minerale",VLOOKUP($A159,OUTIL!$AS:$AX,D$1,FALSE),IF($A$141="Produits finis de consommation",VLOOKUP($A159,OUTIL!$BA:$BF,D$1,FALSE),IF($A$141="Produits finis d'equipement agricole",VLOOKUP($A159,OUTIL!$BI:$BN,D$1,FALSE),IF($A$141="Produits finis d'equipement industriel",VLOOKUP($A159,OUTIL!$BQ:$BV,D$1,FALSE),"Ahmadovitch")))))))))/1000,0)</f>
        <v>149241</v>
      </c>
      <c r="E159" s="5">
        <f>ROUND(IF($A$141="Alimentation, boissons et tabacs",VLOOKUP($A159,OUTIL!$E:$J,E$1,FALSE),IF($A$141="Demi produits",VLOOKUP($A159,OUTIL!$M:$R,E$1,FALSE),IF($A$141="Energie  et  lubrifiants",VLOOKUP($A159,OUTIL!$U:$Z,E$1,FALSE),IF($A$141="Or industriel",VLOOKUP($A159,OUTIL!$AC:$AH,E$1,FALSE),IF($A$141="Produits bruts d'origine animale et vegetale",VLOOKUP($A159,OUTIL!$AK:$AP,E$1,FALSE),IF($A$141="Produits bruts d'origine minerale",VLOOKUP($A159,OUTIL!$AS:$AX,E$1,FALSE),IF($A$141="Produits finis de consommation",VLOOKUP($A159,OUTIL!$BA:$BF,E$1,FALSE),IF($A$141="Produits finis d'equipement agricole",VLOOKUP($A159,OUTIL!$BI:$BN,E$1,FALSE),IF($A$141="Produits finis d'equipement industriel",VLOOKUP($A159,OUTIL!$BQ:$BV,E$1,FALSE),"Ahmadovitch")))))))))/1000,0)</f>
        <v>528</v>
      </c>
      <c r="F159" s="5">
        <f>ROUND(IF($A$141="Alimentation, boissons et tabacs",VLOOKUP($A159,OUTIL!$E:$J,F$1,FALSE),IF($A$141="Demi produits",VLOOKUP($A159,OUTIL!$M:$R,F$1,FALSE),IF($A$141="Energie  et  lubrifiants",VLOOKUP($A159,OUTIL!$U:$Z,F$1,FALSE),IF($A$141="Or industriel",VLOOKUP($A159,OUTIL!$AC:$AH,F$1,FALSE),IF($A$141="Produits bruts d'origine animale et vegetale",VLOOKUP($A159,OUTIL!$AK:$AP,F$1,FALSE),IF($A$141="Produits bruts d'origine minerale",VLOOKUP($A159,OUTIL!$AS:$AX,F$1,FALSE),IF($A$141="Produits finis de consommation",VLOOKUP($A159,OUTIL!$BA:$BF,F$1,FALSE),IF($A$141="Produits finis d'equipement agricole",VLOOKUP($A159,OUTIL!$BI:$BN,F$1,FALSE),IF($A$141="Produits finis d'equipement industriel",VLOOKUP($A159,OUTIL!$BQ:$BV,F$1,FALSE),"Ahmadovitch")))))))))/1000,0)</f>
        <v>124388</v>
      </c>
    </row>
    <row r="160" spans="1:13" ht="16.5" x14ac:dyDescent="0.3">
      <c r="A160">
        <v>19</v>
      </c>
      <c r="B160" s="5" t="str">
        <f>IF($A$141="Alimentation, boissons et tabacs",VLOOKUP(VLOOKUP($A160,OUTIL!$E:$J,B$1,FALSE),REF!$K:$L,2,FALSE),IF($A$141="Demi produits",VLOOKUP(VLOOKUP($A160,OUTIL!$M:$R,B$1,FALSE),REF!$N:$O,2,FALSE),IF($A$141="Energie  et  lubrifiants",VLOOKUP(VLOOKUP($A160,OUTIL!$U:$Z,B$1,FALSE),REF!$Z:$AA,2,FALSE),IF($A$141="Or industriel",VLOOKUP(VLOOKUP($A160,OUTIL!$AC:$AH,B$1,FALSE),REF!$AC:$AD,2,FALSE),IF($A$141="Produits bruts d'origine animale et vegetale",VLOOKUP(VLOOKUP($A160,OUTIL!$AK:$AP,B$1,FALSE),REF!$Q:$R,2,FALSE),IF($A$141="Produits bruts d'origine minerale",VLOOKUP(VLOOKUP($A160,OUTIL!$AS:$AX,B$1,FALSE),REF!$AF:$AG,2,FALSE),IF($A$141="Produits finis de consommation",VLOOKUP(VLOOKUP($A160,OUTIL!$BA:$BF,B$1,FALSE),REF!$T:$U,2,FALSE),IF($A$141="Produits finis d'equipement agricole",VLOOKUP(VLOOKUP($A160,OUTIL!$BI:$BN,B$1,FALSE),REF!$AI:$AJ,2,FALSE),IF($A$141="Produits finis d'equipement industriel",VLOOKUP(VLOOKUP($A160,OUTIL!$BQ:$BV,B$1,FALSE),REF!$W:$X,2,FALSE),"Ahmadovitch")))))))))</f>
        <v>Réfrigérateurs, lave-vaisselle et autres articles domestiques</v>
      </c>
      <c r="C160" s="5">
        <f>ROUND(IF($A$141="Alimentation, boissons et tabacs",VLOOKUP($A160,OUTIL!$E:$J,C$1,FALSE),IF($A$141="Demi produits",VLOOKUP($A160,OUTIL!$M:$R,C$1,FALSE),IF($A$141="Energie  et  lubrifiants",VLOOKUP($A160,OUTIL!$U:$Z,C$1,FALSE),IF($A$141="Or industriel",VLOOKUP($A160,OUTIL!$AC:$AH,C$1,FALSE),IF($A$141="Produits bruts d'origine animale et vegetale",VLOOKUP($A160,OUTIL!$AK:$AP,C$1,FALSE),IF($A$141="Produits bruts d'origine minerale",VLOOKUP($A160,OUTIL!$AS:$AX,C$1,FALSE),IF($A$141="Produits finis de consommation",VLOOKUP($A160,OUTIL!$BA:$BF,C$1,FALSE),IF($A$141="Produits finis d'equipement agricole",VLOOKUP($A160,OUTIL!$BI:$BN,C$1,FALSE),IF($A$141="Produits finis d'equipement industriel",VLOOKUP($A160,OUTIL!$BQ:$BV,C$1,FALSE),"Ahmadovitch")))))))))/1000,0)</f>
        <v>527</v>
      </c>
      <c r="D160" s="5">
        <f>ROUND(IF($A$141="Alimentation, boissons et tabacs",VLOOKUP($A160,OUTIL!$E:$J,D$1,FALSE),IF($A$141="Demi produits",VLOOKUP($A160,OUTIL!$M:$R,D$1,FALSE),IF($A$141="Energie  et  lubrifiants",VLOOKUP($A160,OUTIL!$U:$Z,D$1,FALSE),IF($A$141="Or industriel",VLOOKUP($A160,OUTIL!$AC:$AH,D$1,FALSE),IF($A$141="Produits bruts d'origine animale et vegetale",VLOOKUP($A160,OUTIL!$AK:$AP,D$1,FALSE),IF($A$141="Produits bruts d'origine minerale",VLOOKUP($A160,OUTIL!$AS:$AX,D$1,FALSE),IF($A$141="Produits finis de consommation",VLOOKUP($A160,OUTIL!$BA:$BF,D$1,FALSE),IF($A$141="Produits finis d'equipement agricole",VLOOKUP($A160,OUTIL!$BI:$BN,D$1,FALSE),IF($A$141="Produits finis d'equipement industriel",VLOOKUP($A160,OUTIL!$BQ:$BV,D$1,FALSE),"Ahmadovitch")))))))))/1000,0)</f>
        <v>112323</v>
      </c>
      <c r="E160" s="5">
        <f>ROUND(IF($A$141="Alimentation, boissons et tabacs",VLOOKUP($A160,OUTIL!$E:$J,E$1,FALSE),IF($A$141="Demi produits",VLOOKUP($A160,OUTIL!$M:$R,E$1,FALSE),IF($A$141="Energie  et  lubrifiants",VLOOKUP($A160,OUTIL!$U:$Z,E$1,FALSE),IF($A$141="Or industriel",VLOOKUP($A160,OUTIL!$AC:$AH,E$1,FALSE),IF($A$141="Produits bruts d'origine animale et vegetale",VLOOKUP($A160,OUTIL!$AK:$AP,E$1,FALSE),IF($A$141="Produits bruts d'origine minerale",VLOOKUP($A160,OUTIL!$AS:$AX,E$1,FALSE),IF($A$141="Produits finis de consommation",VLOOKUP($A160,OUTIL!$BA:$BF,E$1,FALSE),IF($A$141="Produits finis d'equipement agricole",VLOOKUP($A160,OUTIL!$BI:$BN,E$1,FALSE),IF($A$141="Produits finis d'equipement industriel",VLOOKUP($A160,OUTIL!$BQ:$BV,E$1,FALSE),"Ahmadovitch")))))))))/1000,0)</f>
        <v>246</v>
      </c>
      <c r="F160" s="5">
        <f>ROUND(IF($A$141="Alimentation, boissons et tabacs",VLOOKUP($A160,OUTIL!$E:$J,F$1,FALSE),IF($A$141="Demi produits",VLOOKUP($A160,OUTIL!$M:$R,F$1,FALSE),IF($A$141="Energie  et  lubrifiants",VLOOKUP($A160,OUTIL!$U:$Z,F$1,FALSE),IF($A$141="Or industriel",VLOOKUP($A160,OUTIL!$AC:$AH,F$1,FALSE),IF($A$141="Produits bruts d'origine animale et vegetale",VLOOKUP($A160,OUTIL!$AK:$AP,F$1,FALSE),IF($A$141="Produits bruts d'origine minerale",VLOOKUP($A160,OUTIL!$AS:$AX,F$1,FALSE),IF($A$141="Produits finis de consommation",VLOOKUP($A160,OUTIL!$BA:$BF,F$1,FALSE),IF($A$141="Produits finis d'equipement agricole",VLOOKUP($A160,OUTIL!$BI:$BN,F$1,FALSE),IF($A$141="Produits finis d'equipement industriel",VLOOKUP($A160,OUTIL!$BQ:$BV,F$1,FALSE),"Ahmadovitch")))))))))/1000,0)</f>
        <v>28007</v>
      </c>
    </row>
    <row r="161" spans="1:6" ht="16.5" x14ac:dyDescent="0.3">
      <c r="A161">
        <v>20</v>
      </c>
      <c r="B161" s="5" t="str">
        <f>IF($A$141="Alimentation, boissons et tabacs",VLOOKUP(VLOOKUP($A161,OUTIL!$E:$J,B$1,FALSE),REF!$K:$L,2,FALSE),IF($A$141="Demi produits",VLOOKUP(VLOOKUP($A161,OUTIL!$M:$R,B$1,FALSE),REF!$N:$O,2,FALSE),IF($A$141="Energie  et  lubrifiants",VLOOKUP(VLOOKUP($A161,OUTIL!$U:$Z,B$1,FALSE),REF!$Z:$AA,2,FALSE),IF($A$141="Or industriel",VLOOKUP(VLOOKUP($A161,OUTIL!$AC:$AH,B$1,FALSE),REF!$AC:$AD,2,FALSE),IF($A$141="Produits bruts d'origine animale et vegetale",VLOOKUP(VLOOKUP($A161,OUTIL!$AK:$AP,B$1,FALSE),REF!$Q:$R,2,FALSE),IF($A$141="Produits bruts d'origine minerale",VLOOKUP(VLOOKUP($A161,OUTIL!$AS:$AX,B$1,FALSE),REF!$AF:$AG,2,FALSE),IF($A$141="Produits finis de consommation",VLOOKUP(VLOOKUP($A161,OUTIL!$BA:$BF,B$1,FALSE),REF!$T:$U,2,FALSE),IF($A$141="Produits finis d'equipement agricole",VLOOKUP(VLOOKUP($A161,OUTIL!$BI:$BN,B$1,FALSE),REF!$AI:$AJ,2,FALSE),IF($A$141="Produits finis d'equipement industriel",VLOOKUP(VLOOKUP($A161,OUTIL!$BQ:$BV,B$1,FALSE),REF!$W:$X,2,FALSE),"Ahmadovitch")))))))))</f>
        <v>Papiers finis et ouvrages en papier</v>
      </c>
      <c r="C161" s="5">
        <f>ROUND(IF($A$141="Alimentation, boissons et tabacs",VLOOKUP($A161,OUTIL!$E:$J,C$1,FALSE),IF($A$141="Demi produits",VLOOKUP($A161,OUTIL!$M:$R,C$1,FALSE),IF($A$141="Energie  et  lubrifiants",VLOOKUP($A161,OUTIL!$U:$Z,C$1,FALSE),IF($A$141="Or industriel",VLOOKUP($A161,OUTIL!$AC:$AH,C$1,FALSE),IF($A$141="Produits bruts d'origine animale et vegetale",VLOOKUP($A161,OUTIL!$AK:$AP,C$1,FALSE),IF($A$141="Produits bruts d'origine minerale",VLOOKUP($A161,OUTIL!$AS:$AX,C$1,FALSE),IF($A$141="Produits finis de consommation",VLOOKUP($A161,OUTIL!$BA:$BF,C$1,FALSE),IF($A$141="Produits finis d'equipement agricole",VLOOKUP($A161,OUTIL!$BI:$BN,C$1,FALSE),IF($A$141="Produits finis d'equipement industriel",VLOOKUP($A161,OUTIL!$BQ:$BV,C$1,FALSE),"Ahmadovitch")))))))))/1000,0)</f>
        <v>6518</v>
      </c>
      <c r="D161" s="5">
        <f>ROUND(IF($A$141="Alimentation, boissons et tabacs",VLOOKUP($A161,OUTIL!$E:$J,D$1,FALSE),IF($A$141="Demi produits",VLOOKUP($A161,OUTIL!$M:$R,D$1,FALSE),IF($A$141="Energie  et  lubrifiants",VLOOKUP($A161,OUTIL!$U:$Z,D$1,FALSE),IF($A$141="Or industriel",VLOOKUP($A161,OUTIL!$AC:$AH,D$1,FALSE),IF($A$141="Produits bruts d'origine animale et vegetale",VLOOKUP($A161,OUTIL!$AK:$AP,D$1,FALSE),IF($A$141="Produits bruts d'origine minerale",VLOOKUP($A161,OUTIL!$AS:$AX,D$1,FALSE),IF($A$141="Produits finis de consommation",VLOOKUP($A161,OUTIL!$BA:$BF,D$1,FALSE),IF($A$141="Produits finis d'equipement agricole",VLOOKUP($A161,OUTIL!$BI:$BN,D$1,FALSE),IF($A$141="Produits finis d'equipement industriel",VLOOKUP($A161,OUTIL!$BQ:$BV,D$1,FALSE),"Ahmadovitch")))))))))/1000,0)</f>
        <v>74694</v>
      </c>
      <c r="E161" s="5">
        <f>ROUND(IF($A$141="Alimentation, boissons et tabacs",VLOOKUP($A161,OUTIL!$E:$J,E$1,FALSE),IF($A$141="Demi produits",VLOOKUP($A161,OUTIL!$M:$R,E$1,FALSE),IF($A$141="Energie  et  lubrifiants",VLOOKUP($A161,OUTIL!$U:$Z,E$1,FALSE),IF($A$141="Or industriel",VLOOKUP($A161,OUTIL!$AC:$AH,E$1,FALSE),IF($A$141="Produits bruts d'origine animale et vegetale",VLOOKUP($A161,OUTIL!$AK:$AP,E$1,FALSE),IF($A$141="Produits bruts d'origine minerale",VLOOKUP($A161,OUTIL!$AS:$AX,E$1,FALSE),IF($A$141="Produits finis de consommation",VLOOKUP($A161,OUTIL!$BA:$BF,E$1,FALSE),IF($A$141="Produits finis d'equipement agricole",VLOOKUP($A161,OUTIL!$BI:$BN,E$1,FALSE),IF($A$141="Produits finis d'equipement industriel",VLOOKUP($A161,OUTIL!$BQ:$BV,E$1,FALSE),"Ahmadovitch")))))))))/1000,0)</f>
        <v>6272</v>
      </c>
      <c r="F161" s="5">
        <f>ROUND(IF($A$141="Alimentation, boissons et tabacs",VLOOKUP($A161,OUTIL!$E:$J,F$1,FALSE),IF($A$141="Demi produits",VLOOKUP($A161,OUTIL!$M:$R,F$1,FALSE),IF($A$141="Energie  et  lubrifiants",VLOOKUP($A161,OUTIL!$U:$Z,F$1,FALSE),IF($A$141="Or industriel",VLOOKUP($A161,OUTIL!$AC:$AH,F$1,FALSE),IF($A$141="Produits bruts d'origine animale et vegetale",VLOOKUP($A161,OUTIL!$AK:$AP,F$1,FALSE),IF($A$141="Produits bruts d'origine minerale",VLOOKUP($A161,OUTIL!$AS:$AX,F$1,FALSE),IF($A$141="Produits finis de consommation",VLOOKUP($A161,OUTIL!$BA:$BF,F$1,FALSE),IF($A$141="Produits finis d'equipement agricole",VLOOKUP($A161,OUTIL!$BI:$BN,F$1,FALSE),IF($A$141="Produits finis d'equipement industriel",VLOOKUP($A161,OUTIL!$BQ:$BV,F$1,FALSE),"Ahmadovitch")))))))))/1000,0)</f>
        <v>66579</v>
      </c>
    </row>
    <row r="162" spans="1:6" ht="16.5" x14ac:dyDescent="0.3">
      <c r="A162">
        <v>21</v>
      </c>
      <c r="B162" s="5" t="str">
        <f>IF($A$141="Alimentation, boissons et tabacs",VLOOKUP(VLOOKUP($A162,OUTIL!$E:$J,B$1,FALSE),REF!$K:$L,2,FALSE),IF($A$141="Demi produits",VLOOKUP(VLOOKUP($A162,OUTIL!$M:$R,B$1,FALSE),REF!$N:$O,2,FALSE),IF($A$141="Energie  et  lubrifiants",VLOOKUP(VLOOKUP($A162,OUTIL!$U:$Z,B$1,FALSE),REF!$Z:$AA,2,FALSE),IF($A$141="Or industriel",VLOOKUP(VLOOKUP($A162,OUTIL!$AC:$AH,B$1,FALSE),REF!$AC:$AD,2,FALSE),IF($A$141="Produits bruts d'origine animale et vegetale",VLOOKUP(VLOOKUP($A162,OUTIL!$AK:$AP,B$1,FALSE),REF!$Q:$R,2,FALSE),IF($A$141="Produits bruts d'origine minerale",VLOOKUP(VLOOKUP($A162,OUTIL!$AS:$AX,B$1,FALSE),REF!$AF:$AG,2,FALSE),IF($A$141="Produits finis de consommation",VLOOKUP(VLOOKUP($A162,OUTIL!$BA:$BF,B$1,FALSE),REF!$T:$U,2,FALSE),IF($A$141="Produits finis d'equipement agricole",VLOOKUP(VLOOKUP($A162,OUTIL!$BI:$BN,B$1,FALSE),REF!$AI:$AJ,2,FALSE),IF($A$141="Produits finis d'equipement industriel",VLOOKUP(VLOOKUP($A162,OUTIL!$BQ:$BV,B$1,FALSE),REF!$W:$X,2,FALSE),"Ahmadovitch")))))))))</f>
        <v>Ouvrages divers en bois en sparterie ou en vannerie</v>
      </c>
      <c r="C162" s="5">
        <f>ROUND(IF($A$141="Alimentation, boissons et tabacs",VLOOKUP($A162,OUTIL!$E:$J,C$1,FALSE),IF($A$141="Demi produits",VLOOKUP($A162,OUTIL!$M:$R,C$1,FALSE),IF($A$141="Energie  et  lubrifiants",VLOOKUP($A162,OUTIL!$U:$Z,C$1,FALSE),IF($A$141="Or industriel",VLOOKUP($A162,OUTIL!$AC:$AH,C$1,FALSE),IF($A$141="Produits bruts d'origine animale et vegetale",VLOOKUP($A162,OUTIL!$AK:$AP,C$1,FALSE),IF($A$141="Produits bruts d'origine minerale",VLOOKUP($A162,OUTIL!$AS:$AX,C$1,FALSE),IF($A$141="Produits finis de consommation",VLOOKUP($A162,OUTIL!$BA:$BF,C$1,FALSE),IF($A$141="Produits finis d'equipement agricole",VLOOKUP($A162,OUTIL!$BI:$BN,C$1,FALSE),IF($A$141="Produits finis d'equipement industriel",VLOOKUP($A162,OUTIL!$BQ:$BV,C$1,FALSE),"Ahmadovitch")))))))))/1000,0)</f>
        <v>1419</v>
      </c>
      <c r="D162" s="5">
        <f>ROUND(IF($A$141="Alimentation, boissons et tabacs",VLOOKUP($A162,OUTIL!$E:$J,D$1,FALSE),IF($A$141="Demi produits",VLOOKUP($A162,OUTIL!$M:$R,D$1,FALSE),IF($A$141="Energie  et  lubrifiants",VLOOKUP($A162,OUTIL!$U:$Z,D$1,FALSE),IF($A$141="Or industriel",VLOOKUP($A162,OUTIL!$AC:$AH,D$1,FALSE),IF($A$141="Produits bruts d'origine animale et vegetale",VLOOKUP($A162,OUTIL!$AK:$AP,D$1,FALSE),IF($A$141="Produits bruts d'origine minerale",VLOOKUP($A162,OUTIL!$AS:$AX,D$1,FALSE),IF($A$141="Produits finis de consommation",VLOOKUP($A162,OUTIL!$BA:$BF,D$1,FALSE),IF($A$141="Produits finis d'equipement agricole",VLOOKUP($A162,OUTIL!$BI:$BN,D$1,FALSE),IF($A$141="Produits finis d'equipement industriel",VLOOKUP($A162,OUTIL!$BQ:$BV,D$1,FALSE),"Ahmadovitch")))))))))/1000,0)</f>
        <v>74330</v>
      </c>
      <c r="E162" s="5">
        <f>ROUND(IF($A$141="Alimentation, boissons et tabacs",VLOOKUP($A162,OUTIL!$E:$J,E$1,FALSE),IF($A$141="Demi produits",VLOOKUP($A162,OUTIL!$M:$R,E$1,FALSE),IF($A$141="Energie  et  lubrifiants",VLOOKUP($A162,OUTIL!$U:$Z,E$1,FALSE),IF($A$141="Or industriel",VLOOKUP($A162,OUTIL!$AC:$AH,E$1,FALSE),IF($A$141="Produits bruts d'origine animale et vegetale",VLOOKUP($A162,OUTIL!$AK:$AP,E$1,FALSE),IF($A$141="Produits bruts d'origine minerale",VLOOKUP($A162,OUTIL!$AS:$AX,E$1,FALSE),IF($A$141="Produits finis de consommation",VLOOKUP($A162,OUTIL!$BA:$BF,E$1,FALSE),IF($A$141="Produits finis d'equipement agricole",VLOOKUP($A162,OUTIL!$BI:$BN,E$1,FALSE),IF($A$141="Produits finis d'equipement industriel",VLOOKUP($A162,OUTIL!$BQ:$BV,E$1,FALSE),"Ahmadovitch")))))))))/1000,0)</f>
        <v>1234</v>
      </c>
      <c r="F162" s="5">
        <f>ROUND(IF($A$141="Alimentation, boissons et tabacs",VLOOKUP($A162,OUTIL!$E:$J,F$1,FALSE),IF($A$141="Demi produits",VLOOKUP($A162,OUTIL!$M:$R,F$1,FALSE),IF($A$141="Energie  et  lubrifiants",VLOOKUP($A162,OUTIL!$U:$Z,F$1,FALSE),IF($A$141="Or industriel",VLOOKUP($A162,OUTIL!$AC:$AH,F$1,FALSE),IF($A$141="Produits bruts d'origine animale et vegetale",VLOOKUP($A162,OUTIL!$AK:$AP,F$1,FALSE),IF($A$141="Produits bruts d'origine minerale",VLOOKUP($A162,OUTIL!$AS:$AX,F$1,FALSE),IF($A$141="Produits finis de consommation",VLOOKUP($A162,OUTIL!$BA:$BF,F$1,FALSE),IF($A$141="Produits finis d'equipement agricole",VLOOKUP($A162,OUTIL!$BI:$BN,F$1,FALSE),IF($A$141="Produits finis d'equipement industriel",VLOOKUP($A162,OUTIL!$BQ:$BV,F$1,FALSE),"Ahmadovitch")))))))))/1000,0)</f>
        <v>57919</v>
      </c>
    </row>
    <row r="163" spans="1:6" ht="16.5" x14ac:dyDescent="0.3">
      <c r="A163">
        <v>22</v>
      </c>
      <c r="B163" s="5" t="str">
        <f>IF($A$141="Alimentation, boissons et tabacs",VLOOKUP(VLOOKUP($A163,OUTIL!$E:$J,B$1,FALSE),REF!$K:$L,2,FALSE),IF($A$141="Demi produits",VLOOKUP(VLOOKUP($A163,OUTIL!$M:$R,B$1,FALSE),REF!$N:$O,2,FALSE),IF($A$141="Energie  et  lubrifiants",VLOOKUP(VLOOKUP($A163,OUTIL!$U:$Z,B$1,FALSE),REF!$Z:$AA,2,FALSE),IF($A$141="Or industriel",VLOOKUP(VLOOKUP($A163,OUTIL!$AC:$AH,B$1,FALSE),REF!$AC:$AD,2,FALSE),IF($A$141="Produits bruts d'origine animale et vegetale",VLOOKUP(VLOOKUP($A163,OUTIL!$AK:$AP,B$1,FALSE),REF!$Q:$R,2,FALSE),IF($A$141="Produits bruts d'origine minerale",VLOOKUP(VLOOKUP($A163,OUTIL!$AS:$AX,B$1,FALSE),REF!$AF:$AG,2,FALSE),IF($A$141="Produits finis de consommation",VLOOKUP(VLOOKUP($A163,OUTIL!$BA:$BF,B$1,FALSE),REF!$T:$U,2,FALSE),IF($A$141="Produits finis d'equipement agricole",VLOOKUP(VLOOKUP($A163,OUTIL!$BI:$BN,B$1,FALSE),REF!$AI:$AJ,2,FALSE),IF($A$141="Produits finis d'equipement industriel",VLOOKUP(VLOOKUP($A163,OUTIL!$BQ:$BV,B$1,FALSE),REF!$W:$X,2,FALSE),"Ahmadovitch")))))))))</f>
        <v>Tissus spéciaux, velours, dentelles et broderies</v>
      </c>
      <c r="C163" s="5">
        <f>ROUND(IF($A$141="Alimentation, boissons et tabacs",VLOOKUP($A163,OUTIL!$E:$J,C$1,FALSE),IF($A$141="Demi produits",VLOOKUP($A163,OUTIL!$M:$R,C$1,FALSE),IF($A$141="Energie  et  lubrifiants",VLOOKUP($A163,OUTIL!$U:$Z,C$1,FALSE),IF($A$141="Or industriel",VLOOKUP($A163,OUTIL!$AC:$AH,C$1,FALSE),IF($A$141="Produits bruts d'origine animale et vegetale",VLOOKUP($A163,OUTIL!$AK:$AP,C$1,FALSE),IF($A$141="Produits bruts d'origine minerale",VLOOKUP($A163,OUTIL!$AS:$AX,C$1,FALSE),IF($A$141="Produits finis de consommation",VLOOKUP($A163,OUTIL!$BA:$BF,C$1,FALSE),IF($A$141="Produits finis d'equipement agricole",VLOOKUP($A163,OUTIL!$BI:$BN,C$1,FALSE),IF($A$141="Produits finis d'equipement industriel",VLOOKUP($A163,OUTIL!$BQ:$BV,C$1,FALSE),"Ahmadovitch")))))))))/1000,0)</f>
        <v>198</v>
      </c>
      <c r="D163" s="5">
        <f>ROUND(IF($A$141="Alimentation, boissons et tabacs",VLOOKUP($A163,OUTIL!$E:$J,D$1,FALSE),IF($A$141="Demi produits",VLOOKUP($A163,OUTIL!$M:$R,D$1,FALSE),IF($A$141="Energie  et  lubrifiants",VLOOKUP($A163,OUTIL!$U:$Z,D$1,FALSE),IF($A$141="Or industriel",VLOOKUP($A163,OUTIL!$AC:$AH,D$1,FALSE),IF($A$141="Produits bruts d'origine animale et vegetale",VLOOKUP($A163,OUTIL!$AK:$AP,D$1,FALSE),IF($A$141="Produits bruts d'origine minerale",VLOOKUP($A163,OUTIL!$AS:$AX,D$1,FALSE),IF($A$141="Produits finis de consommation",VLOOKUP($A163,OUTIL!$BA:$BF,D$1,FALSE),IF($A$141="Produits finis d'equipement agricole",VLOOKUP($A163,OUTIL!$BI:$BN,D$1,FALSE),IF($A$141="Produits finis d'equipement industriel",VLOOKUP($A163,OUTIL!$BQ:$BV,D$1,FALSE),"Ahmadovitch")))))))))/1000,0)</f>
        <v>64339</v>
      </c>
      <c r="E163" s="5">
        <f>ROUND(IF($A$141="Alimentation, boissons et tabacs",VLOOKUP($A163,OUTIL!$E:$J,E$1,FALSE),IF($A$141="Demi produits",VLOOKUP($A163,OUTIL!$M:$R,E$1,FALSE),IF($A$141="Energie  et  lubrifiants",VLOOKUP($A163,OUTIL!$U:$Z,E$1,FALSE),IF($A$141="Or industriel",VLOOKUP($A163,OUTIL!$AC:$AH,E$1,FALSE),IF($A$141="Produits bruts d'origine animale et vegetale",VLOOKUP($A163,OUTIL!$AK:$AP,E$1,FALSE),IF($A$141="Produits bruts d'origine minerale",VLOOKUP($A163,OUTIL!$AS:$AX,E$1,FALSE),IF($A$141="Produits finis de consommation",VLOOKUP($A163,OUTIL!$BA:$BF,E$1,FALSE),IF($A$141="Produits finis d'equipement agricole",VLOOKUP($A163,OUTIL!$BI:$BN,E$1,FALSE),IF($A$141="Produits finis d'equipement industriel",VLOOKUP($A163,OUTIL!$BQ:$BV,E$1,FALSE),"Ahmadovitch")))))))))/1000,0)</f>
        <v>137</v>
      </c>
      <c r="F163" s="5">
        <f>ROUND(IF($A$141="Alimentation, boissons et tabacs",VLOOKUP($A163,OUTIL!$E:$J,F$1,FALSE),IF($A$141="Demi produits",VLOOKUP($A163,OUTIL!$M:$R,F$1,FALSE),IF($A$141="Energie  et  lubrifiants",VLOOKUP($A163,OUTIL!$U:$Z,F$1,FALSE),IF($A$141="Or industriel",VLOOKUP($A163,OUTIL!$AC:$AH,F$1,FALSE),IF($A$141="Produits bruts d'origine animale et vegetale",VLOOKUP($A163,OUTIL!$AK:$AP,F$1,FALSE),IF($A$141="Produits bruts d'origine minerale",VLOOKUP($A163,OUTIL!$AS:$AX,F$1,FALSE),IF($A$141="Produits finis de consommation",VLOOKUP($A163,OUTIL!$BA:$BF,F$1,FALSE),IF($A$141="Produits finis d'equipement agricole",VLOOKUP($A163,OUTIL!$BI:$BN,F$1,FALSE),IF($A$141="Produits finis d'equipement industriel",VLOOKUP($A163,OUTIL!$BQ:$BV,F$1,FALSE),"Ahmadovitch")))))))))/1000,0)</f>
        <v>50808</v>
      </c>
    </row>
    <row r="164" spans="1:6" ht="16.5" x14ac:dyDescent="0.3">
      <c r="A164">
        <v>23</v>
      </c>
      <c r="B164" s="5" t="str">
        <f>IF($A$141="Alimentation, boissons et tabacs",VLOOKUP(VLOOKUP($A164,OUTIL!$E:$J,B$1,FALSE),REF!$K:$L,2,FALSE),IF($A$141="Demi produits",VLOOKUP(VLOOKUP($A164,OUTIL!$M:$R,B$1,FALSE),REF!$N:$O,2,FALSE),IF($A$141="Energie  et  lubrifiants",VLOOKUP(VLOOKUP($A164,OUTIL!$U:$Z,B$1,FALSE),REF!$Z:$AA,2,FALSE),IF($A$141="Or industriel",VLOOKUP(VLOOKUP($A164,OUTIL!$AC:$AH,B$1,FALSE),REF!$AC:$AD,2,FALSE),IF($A$141="Produits bruts d'origine animale et vegetale",VLOOKUP(VLOOKUP($A164,OUTIL!$AK:$AP,B$1,FALSE),REF!$Q:$R,2,FALSE),IF($A$141="Produits bruts d'origine minerale",VLOOKUP(VLOOKUP($A164,OUTIL!$AS:$AX,B$1,FALSE),REF!$AF:$AG,2,FALSE),IF($A$141="Produits finis de consommation",VLOOKUP(VLOOKUP($A164,OUTIL!$BA:$BF,B$1,FALSE),REF!$T:$U,2,FALSE),IF($A$141="Produits finis d'equipement agricole",VLOOKUP(VLOOKUP($A164,OUTIL!$BI:$BN,B$1,FALSE),REF!$AI:$AJ,2,FALSE),IF($A$141="Produits finis d'equipement industriel",VLOOKUP(VLOOKUP($A164,OUTIL!$BQ:$BV,B$1,FALSE),REF!$W:$X,2,FALSE),"Ahmadovitch")))))))))</f>
        <v>Savons; agents de surface organiques et préparations tensio-avtives</v>
      </c>
      <c r="C164" s="5">
        <f>ROUND(IF($A$141="Alimentation, boissons et tabacs",VLOOKUP($A164,OUTIL!$E:$J,C$1,FALSE),IF($A$141="Demi produits",VLOOKUP($A164,OUTIL!$M:$R,C$1,FALSE),IF($A$141="Energie  et  lubrifiants",VLOOKUP($A164,OUTIL!$U:$Z,C$1,FALSE),IF($A$141="Or industriel",VLOOKUP($A164,OUTIL!$AC:$AH,C$1,FALSE),IF($A$141="Produits bruts d'origine animale et vegetale",VLOOKUP($A164,OUTIL!$AK:$AP,C$1,FALSE),IF($A$141="Produits bruts d'origine minerale",VLOOKUP($A164,OUTIL!$AS:$AX,C$1,FALSE),IF($A$141="Produits finis de consommation",VLOOKUP($A164,OUTIL!$BA:$BF,C$1,FALSE),IF($A$141="Produits finis d'equipement agricole",VLOOKUP($A164,OUTIL!$BI:$BN,C$1,FALSE),IF($A$141="Produits finis d'equipement industriel",VLOOKUP($A164,OUTIL!$BQ:$BV,C$1,FALSE),"Ahmadovitch")))))))))/1000,0)</f>
        <v>2925</v>
      </c>
      <c r="D164" s="5">
        <f>ROUND(IF($A$141="Alimentation, boissons et tabacs",VLOOKUP($A164,OUTIL!$E:$J,D$1,FALSE),IF($A$141="Demi produits",VLOOKUP($A164,OUTIL!$M:$R,D$1,FALSE),IF($A$141="Energie  et  lubrifiants",VLOOKUP($A164,OUTIL!$U:$Z,D$1,FALSE),IF($A$141="Or industriel",VLOOKUP($A164,OUTIL!$AC:$AH,D$1,FALSE),IF($A$141="Produits bruts d'origine animale et vegetale",VLOOKUP($A164,OUTIL!$AK:$AP,D$1,FALSE),IF($A$141="Produits bruts d'origine minerale",VLOOKUP($A164,OUTIL!$AS:$AX,D$1,FALSE),IF($A$141="Produits finis de consommation",VLOOKUP($A164,OUTIL!$BA:$BF,D$1,FALSE),IF($A$141="Produits finis d'equipement agricole",VLOOKUP($A164,OUTIL!$BI:$BN,D$1,FALSE),IF($A$141="Produits finis d'equipement industriel",VLOOKUP($A164,OUTIL!$BQ:$BV,D$1,FALSE),"Ahmadovitch")))))))))/1000,0)</f>
        <v>52180</v>
      </c>
      <c r="E164" s="5">
        <f>ROUND(IF($A$141="Alimentation, boissons et tabacs",VLOOKUP($A164,OUTIL!$E:$J,E$1,FALSE),IF($A$141="Demi produits",VLOOKUP($A164,OUTIL!$M:$R,E$1,FALSE),IF($A$141="Energie  et  lubrifiants",VLOOKUP($A164,OUTIL!$U:$Z,E$1,FALSE),IF($A$141="Or industriel",VLOOKUP($A164,OUTIL!$AC:$AH,E$1,FALSE),IF($A$141="Produits bruts d'origine animale et vegetale",VLOOKUP($A164,OUTIL!$AK:$AP,E$1,FALSE),IF($A$141="Produits bruts d'origine minerale",VLOOKUP($A164,OUTIL!$AS:$AX,E$1,FALSE),IF($A$141="Produits finis de consommation",VLOOKUP($A164,OUTIL!$BA:$BF,E$1,FALSE),IF($A$141="Produits finis d'equipement agricole",VLOOKUP($A164,OUTIL!$BI:$BN,E$1,FALSE),IF($A$141="Produits finis d'equipement industriel",VLOOKUP($A164,OUTIL!$BQ:$BV,E$1,FALSE),"Ahmadovitch")))))))))/1000,0)</f>
        <v>1129</v>
      </c>
      <c r="F164" s="5">
        <f>ROUND(IF($A$141="Alimentation, boissons et tabacs",VLOOKUP($A164,OUTIL!$E:$J,F$1,FALSE),IF($A$141="Demi produits",VLOOKUP($A164,OUTIL!$M:$R,F$1,FALSE),IF($A$141="Energie  et  lubrifiants",VLOOKUP($A164,OUTIL!$U:$Z,F$1,FALSE),IF($A$141="Or industriel",VLOOKUP($A164,OUTIL!$AC:$AH,F$1,FALSE),IF($A$141="Produits bruts d'origine animale et vegetale",VLOOKUP($A164,OUTIL!$AK:$AP,F$1,FALSE),IF($A$141="Produits bruts d'origine minerale",VLOOKUP($A164,OUTIL!$AS:$AX,F$1,FALSE),IF($A$141="Produits finis de consommation",VLOOKUP($A164,OUTIL!$BA:$BF,F$1,FALSE),IF($A$141="Produits finis d'equipement agricole",VLOOKUP($A164,OUTIL!$BI:$BN,F$1,FALSE),IF($A$141="Produits finis d'equipement industriel",VLOOKUP($A164,OUTIL!$BQ:$BV,F$1,FALSE),"Ahmadovitch")))))))))/1000,0)</f>
        <v>26377</v>
      </c>
    </row>
    <row r="165" spans="1:6" ht="16.5" x14ac:dyDescent="0.3">
      <c r="A165">
        <v>24</v>
      </c>
      <c r="B165" s="5" t="str">
        <f>IF($A$141="Alimentation, boissons et tabacs",VLOOKUP(VLOOKUP($A165,OUTIL!$E:$J,B$1,FALSE),REF!$K:$L,2,FALSE),IF($A$141="Demi produits",VLOOKUP(VLOOKUP($A165,OUTIL!$M:$R,B$1,FALSE),REF!$N:$O,2,FALSE),IF($A$141="Energie  et  lubrifiants",VLOOKUP(VLOOKUP($A165,OUTIL!$U:$Z,B$1,FALSE),REF!$Z:$AA,2,FALSE),IF($A$141="Or industriel",VLOOKUP(VLOOKUP($A165,OUTIL!$AC:$AH,B$1,FALSE),REF!$AC:$AD,2,FALSE),IF($A$141="Produits bruts d'origine animale et vegetale",VLOOKUP(VLOOKUP($A165,OUTIL!$AK:$AP,B$1,FALSE),REF!$Q:$R,2,FALSE),IF($A$141="Produits bruts d'origine minerale",VLOOKUP(VLOOKUP($A165,OUTIL!$AS:$AX,B$1,FALSE),REF!$AF:$AG,2,FALSE),IF($A$141="Produits finis de consommation",VLOOKUP(VLOOKUP($A165,OUTIL!$BA:$BF,B$1,FALSE),REF!$T:$U,2,FALSE),IF($A$141="Produits finis d'equipement agricole",VLOOKUP(VLOOKUP($A165,OUTIL!$BI:$BN,B$1,FALSE),REF!$AI:$AJ,2,FALSE),IF($A$141="Produits finis d'equipement industriel",VLOOKUP(VLOOKUP($A165,OUTIL!$BQ:$BV,B$1,FALSE),REF!$W:$X,2,FALSE),"Ahmadovitch")))))))))</f>
        <v>Tissus et fils de fibres synthétiques et artificielles</v>
      </c>
      <c r="C165" s="5">
        <f>ROUND(IF($A$141="Alimentation, boissons et tabacs",VLOOKUP($A165,OUTIL!$E:$J,C$1,FALSE),IF($A$141="Demi produits",VLOOKUP($A165,OUTIL!$M:$R,C$1,FALSE),IF($A$141="Energie  et  lubrifiants",VLOOKUP($A165,OUTIL!$U:$Z,C$1,FALSE),IF($A$141="Or industriel",VLOOKUP($A165,OUTIL!$AC:$AH,C$1,FALSE),IF($A$141="Produits bruts d'origine animale et vegetale",VLOOKUP($A165,OUTIL!$AK:$AP,C$1,FALSE),IF($A$141="Produits bruts d'origine minerale",VLOOKUP($A165,OUTIL!$AS:$AX,C$1,FALSE),IF($A$141="Produits finis de consommation",VLOOKUP($A165,OUTIL!$BA:$BF,C$1,FALSE),IF($A$141="Produits finis d'equipement agricole",VLOOKUP($A165,OUTIL!$BI:$BN,C$1,FALSE),IF($A$141="Produits finis d'equipement industriel",VLOOKUP($A165,OUTIL!$BQ:$BV,C$1,FALSE),"Ahmadovitch")))))))))/1000,0)</f>
        <v>596</v>
      </c>
      <c r="D165" s="5">
        <f>ROUND(IF($A$141="Alimentation, boissons et tabacs",VLOOKUP($A165,OUTIL!$E:$J,D$1,FALSE),IF($A$141="Demi produits",VLOOKUP($A165,OUTIL!$M:$R,D$1,FALSE),IF($A$141="Energie  et  lubrifiants",VLOOKUP($A165,OUTIL!$U:$Z,D$1,FALSE),IF($A$141="Or industriel",VLOOKUP($A165,OUTIL!$AC:$AH,D$1,FALSE),IF($A$141="Produits bruts d'origine animale et vegetale",VLOOKUP($A165,OUTIL!$AK:$AP,D$1,FALSE),IF($A$141="Produits bruts d'origine minerale",VLOOKUP($A165,OUTIL!$AS:$AX,D$1,FALSE),IF($A$141="Produits finis de consommation",VLOOKUP($A165,OUTIL!$BA:$BF,D$1,FALSE),IF($A$141="Produits finis d'equipement agricole",VLOOKUP($A165,OUTIL!$BI:$BN,D$1,FALSE),IF($A$141="Produits finis d'equipement industriel",VLOOKUP($A165,OUTIL!$BQ:$BV,D$1,FALSE),"Ahmadovitch")))))))))/1000,0)</f>
        <v>47821</v>
      </c>
      <c r="E165" s="5">
        <f>ROUND(IF($A$141="Alimentation, boissons et tabacs",VLOOKUP($A165,OUTIL!$E:$J,E$1,FALSE),IF($A$141="Demi produits",VLOOKUP($A165,OUTIL!$M:$R,E$1,FALSE),IF($A$141="Energie  et  lubrifiants",VLOOKUP($A165,OUTIL!$U:$Z,E$1,FALSE),IF($A$141="Or industriel",VLOOKUP($A165,OUTIL!$AC:$AH,E$1,FALSE),IF($A$141="Produits bruts d'origine animale et vegetale",VLOOKUP($A165,OUTIL!$AK:$AP,E$1,FALSE),IF($A$141="Produits bruts d'origine minerale",VLOOKUP($A165,OUTIL!$AS:$AX,E$1,FALSE),IF($A$141="Produits finis de consommation",VLOOKUP($A165,OUTIL!$BA:$BF,E$1,FALSE),IF($A$141="Produits finis d'equipement agricole",VLOOKUP($A165,OUTIL!$BI:$BN,E$1,FALSE),IF($A$141="Produits finis d'equipement industriel",VLOOKUP($A165,OUTIL!$BQ:$BV,E$1,FALSE),"Ahmadovitch")))))))))/1000,0)</f>
        <v>570</v>
      </c>
      <c r="F165" s="5">
        <f>ROUND(IF($A$141="Alimentation, boissons et tabacs",VLOOKUP($A165,OUTIL!$E:$J,F$1,FALSE),IF($A$141="Demi produits",VLOOKUP($A165,OUTIL!$M:$R,F$1,FALSE),IF($A$141="Energie  et  lubrifiants",VLOOKUP($A165,OUTIL!$U:$Z,F$1,FALSE),IF($A$141="Or industriel",VLOOKUP($A165,OUTIL!$AC:$AH,F$1,FALSE),IF($A$141="Produits bruts d'origine animale et vegetale",VLOOKUP($A165,OUTIL!$AK:$AP,F$1,FALSE),IF($A$141="Produits bruts d'origine minerale",VLOOKUP($A165,OUTIL!$AS:$AX,F$1,FALSE),IF($A$141="Produits finis de consommation",VLOOKUP($A165,OUTIL!$BA:$BF,F$1,FALSE),IF($A$141="Produits finis d'equipement agricole",VLOOKUP($A165,OUTIL!$BI:$BN,F$1,FALSE),IF($A$141="Produits finis d'equipement industriel",VLOOKUP($A165,OUTIL!$BQ:$BV,F$1,FALSE),"Ahmadovitch")))))))))/1000,0)</f>
        <v>57894</v>
      </c>
    </row>
    <row r="166" spans="1:6" ht="16.5" x14ac:dyDescent="0.3">
      <c r="A166">
        <v>25</v>
      </c>
      <c r="B166" s="5" t="str">
        <f>IF($A$141="Alimentation, boissons et tabacs",VLOOKUP(VLOOKUP($A166,OUTIL!$E:$J,B$1,FALSE),REF!$K:$L,2,FALSE),IF($A$141="Demi produits",VLOOKUP(VLOOKUP($A166,OUTIL!$M:$R,B$1,FALSE),REF!$N:$O,2,FALSE),IF($A$141="Energie  et  lubrifiants",VLOOKUP(VLOOKUP($A166,OUTIL!$U:$Z,B$1,FALSE),REF!$Z:$AA,2,FALSE),IF($A$141="Or industriel",VLOOKUP(VLOOKUP($A166,OUTIL!$AC:$AH,B$1,FALSE),REF!$AC:$AD,2,FALSE),IF($A$141="Produits bruts d'origine animale et vegetale",VLOOKUP(VLOOKUP($A166,OUTIL!$AK:$AP,B$1,FALSE),REF!$Q:$R,2,FALSE),IF($A$141="Produits bruts d'origine minerale",VLOOKUP(VLOOKUP($A166,OUTIL!$AS:$AX,B$1,FALSE),REF!$AF:$AG,2,FALSE),IF($A$141="Produits finis de consommation",VLOOKUP(VLOOKUP($A166,OUTIL!$BA:$BF,B$1,FALSE),REF!$T:$U,2,FALSE),IF($A$141="Produits finis d'equipement agricole",VLOOKUP(VLOOKUP($A166,OUTIL!$BI:$BN,B$1,FALSE),REF!$AI:$AJ,2,FALSE),IF($A$141="Produits finis d'equipement industriel",VLOOKUP(VLOOKUP($A166,OUTIL!$BQ:$BV,B$1,FALSE),REF!$W:$X,2,FALSE),"Ahmadovitch")))))))))</f>
        <v>Perles et bijouteries de fantaisie</v>
      </c>
      <c r="C166" s="5">
        <f>ROUND(IF($A$141="Alimentation, boissons et tabacs",VLOOKUP($A166,OUTIL!$E:$J,C$1,FALSE),IF($A$141="Demi produits",VLOOKUP($A166,OUTIL!$M:$R,C$1,FALSE),IF($A$141="Energie  et  lubrifiants",VLOOKUP($A166,OUTIL!$U:$Z,C$1,FALSE),IF($A$141="Or industriel",VLOOKUP($A166,OUTIL!$AC:$AH,C$1,FALSE),IF($A$141="Produits bruts d'origine animale et vegetale",VLOOKUP($A166,OUTIL!$AK:$AP,C$1,FALSE),IF($A$141="Produits bruts d'origine minerale",VLOOKUP($A166,OUTIL!$AS:$AX,C$1,FALSE),IF($A$141="Produits finis de consommation",VLOOKUP($A166,OUTIL!$BA:$BF,C$1,FALSE),IF($A$141="Produits finis d'equipement agricole",VLOOKUP($A166,OUTIL!$BI:$BN,C$1,FALSE),IF($A$141="Produits finis d'equipement industriel",VLOOKUP($A166,OUTIL!$BQ:$BV,C$1,FALSE),"Ahmadovitch")))))))))/1000,0)</f>
        <v>5</v>
      </c>
      <c r="D166" s="5">
        <f>ROUND(IF($A$141="Alimentation, boissons et tabacs",VLOOKUP($A166,OUTIL!$E:$J,D$1,FALSE),IF($A$141="Demi produits",VLOOKUP($A166,OUTIL!$M:$R,D$1,FALSE),IF($A$141="Energie  et  lubrifiants",VLOOKUP($A166,OUTIL!$U:$Z,D$1,FALSE),IF($A$141="Or industriel",VLOOKUP($A166,OUTIL!$AC:$AH,D$1,FALSE),IF($A$141="Produits bruts d'origine animale et vegetale",VLOOKUP($A166,OUTIL!$AK:$AP,D$1,FALSE),IF($A$141="Produits bruts d'origine minerale",VLOOKUP($A166,OUTIL!$AS:$AX,D$1,FALSE),IF($A$141="Produits finis de consommation",VLOOKUP($A166,OUTIL!$BA:$BF,D$1,FALSE),IF($A$141="Produits finis d'equipement agricole",VLOOKUP($A166,OUTIL!$BI:$BN,D$1,FALSE),IF($A$141="Produits finis d'equipement industriel",VLOOKUP($A166,OUTIL!$BQ:$BV,D$1,FALSE),"Ahmadovitch")))))))))/1000,0)</f>
        <v>38871</v>
      </c>
      <c r="E166" s="5">
        <f>ROUND(IF($A$141="Alimentation, boissons et tabacs",VLOOKUP($A166,OUTIL!$E:$J,E$1,FALSE),IF($A$141="Demi produits",VLOOKUP($A166,OUTIL!$M:$R,E$1,FALSE),IF($A$141="Energie  et  lubrifiants",VLOOKUP($A166,OUTIL!$U:$Z,E$1,FALSE),IF($A$141="Or industriel",VLOOKUP($A166,OUTIL!$AC:$AH,E$1,FALSE),IF($A$141="Produits bruts d'origine animale et vegetale",VLOOKUP($A166,OUTIL!$AK:$AP,E$1,FALSE),IF($A$141="Produits bruts d'origine minerale",VLOOKUP($A166,OUTIL!$AS:$AX,E$1,FALSE),IF($A$141="Produits finis de consommation",VLOOKUP($A166,OUTIL!$BA:$BF,E$1,FALSE),IF($A$141="Produits finis d'equipement agricole",VLOOKUP($A166,OUTIL!$BI:$BN,E$1,FALSE),IF($A$141="Produits finis d'equipement industriel",VLOOKUP($A166,OUTIL!$BQ:$BV,E$1,FALSE),"Ahmadovitch")))))))))/1000,0)</f>
        <v>5</v>
      </c>
      <c r="F166" s="5">
        <f>ROUND(IF($A$141="Alimentation, boissons et tabacs",VLOOKUP($A166,OUTIL!$E:$J,F$1,FALSE),IF($A$141="Demi produits",VLOOKUP($A166,OUTIL!$M:$R,F$1,FALSE),IF($A$141="Energie  et  lubrifiants",VLOOKUP($A166,OUTIL!$U:$Z,F$1,FALSE),IF($A$141="Or industriel",VLOOKUP($A166,OUTIL!$AC:$AH,F$1,FALSE),IF($A$141="Produits bruts d'origine animale et vegetale",VLOOKUP($A166,OUTIL!$AK:$AP,F$1,FALSE),IF($A$141="Produits bruts d'origine minerale",VLOOKUP($A166,OUTIL!$AS:$AX,F$1,FALSE),IF($A$141="Produits finis de consommation",VLOOKUP($A166,OUTIL!$BA:$BF,F$1,FALSE),IF($A$141="Produits finis d'equipement agricole",VLOOKUP($A166,OUTIL!$BI:$BN,F$1,FALSE),IF($A$141="Produits finis d'equipement industriel",VLOOKUP($A166,OUTIL!$BQ:$BV,F$1,FALSE),"Ahmadovitch")))))))))/1000,0)</f>
        <v>36409</v>
      </c>
    </row>
    <row r="167" spans="1:6" ht="16.5" x14ac:dyDescent="0.3">
      <c r="A167">
        <v>26</v>
      </c>
      <c r="B167" s="5" t="str">
        <f>IF($A$141="Alimentation, boissons et tabacs",VLOOKUP(VLOOKUP($A167,OUTIL!$E:$J,B$1,FALSE),REF!$K:$L,2,FALSE),IF($A$141="Demi produits",VLOOKUP(VLOOKUP($A167,OUTIL!$M:$R,B$1,FALSE),REF!$N:$O,2,FALSE),IF($A$141="Energie  et  lubrifiants",VLOOKUP(VLOOKUP($A167,OUTIL!$U:$Z,B$1,FALSE),REF!$Z:$AA,2,FALSE),IF($A$141="Or industriel",VLOOKUP(VLOOKUP($A167,OUTIL!$AC:$AH,B$1,FALSE),REF!$AC:$AD,2,FALSE),IF($A$141="Produits bruts d'origine animale et vegetale",VLOOKUP(VLOOKUP($A167,OUTIL!$AK:$AP,B$1,FALSE),REF!$Q:$R,2,FALSE),IF($A$141="Produits bruts d'origine minerale",VLOOKUP(VLOOKUP($A167,OUTIL!$AS:$AX,B$1,FALSE),REF!$AF:$AG,2,FALSE),IF($A$141="Produits finis de consommation",VLOOKUP(VLOOKUP($A167,OUTIL!$BA:$BF,B$1,FALSE),REF!$T:$U,2,FALSE),IF($A$141="Produits finis d'equipement agricole",VLOOKUP(VLOOKUP($A167,OUTIL!$BI:$BN,B$1,FALSE),REF!$AI:$AJ,2,FALSE),IF($A$141="Produits finis d'equipement industriel",VLOOKUP(VLOOKUP($A167,OUTIL!$BQ:$BV,B$1,FALSE),REF!$W:$X,2,FALSE),"Ahmadovitch")))))))))</f>
        <v>Ouvrages divers en cuivre</v>
      </c>
      <c r="C167" s="5">
        <f>ROUND(IF($A$141="Alimentation, boissons et tabacs",VLOOKUP($A167,OUTIL!$E:$J,C$1,FALSE),IF($A$141="Demi produits",VLOOKUP($A167,OUTIL!$M:$R,C$1,FALSE),IF($A$141="Energie  et  lubrifiants",VLOOKUP($A167,OUTIL!$U:$Z,C$1,FALSE),IF($A$141="Or industriel",VLOOKUP($A167,OUTIL!$AC:$AH,C$1,FALSE),IF($A$141="Produits bruts d'origine animale et vegetale",VLOOKUP($A167,OUTIL!$AK:$AP,C$1,FALSE),IF($A$141="Produits bruts d'origine minerale",VLOOKUP($A167,OUTIL!$AS:$AX,C$1,FALSE),IF($A$141="Produits finis de consommation",VLOOKUP($A167,OUTIL!$BA:$BF,C$1,FALSE),IF($A$141="Produits finis d'equipement agricole",VLOOKUP($A167,OUTIL!$BI:$BN,C$1,FALSE),IF($A$141="Produits finis d'equipement industriel",VLOOKUP($A167,OUTIL!$BQ:$BV,C$1,FALSE),"Ahmadovitch")))))))))/1000,0)</f>
        <v>104</v>
      </c>
      <c r="D167" s="5">
        <f>ROUND(IF($A$141="Alimentation, boissons et tabacs",VLOOKUP($A167,OUTIL!$E:$J,D$1,FALSE),IF($A$141="Demi produits",VLOOKUP($A167,OUTIL!$M:$R,D$1,FALSE),IF($A$141="Energie  et  lubrifiants",VLOOKUP($A167,OUTIL!$U:$Z,D$1,FALSE),IF($A$141="Or industriel",VLOOKUP($A167,OUTIL!$AC:$AH,D$1,FALSE),IF($A$141="Produits bruts d'origine animale et vegetale",VLOOKUP($A167,OUTIL!$AK:$AP,D$1,FALSE),IF($A$141="Produits bruts d'origine minerale",VLOOKUP($A167,OUTIL!$AS:$AX,D$1,FALSE),IF($A$141="Produits finis de consommation",VLOOKUP($A167,OUTIL!$BA:$BF,D$1,FALSE),IF($A$141="Produits finis d'equipement agricole",VLOOKUP($A167,OUTIL!$BI:$BN,D$1,FALSE),IF($A$141="Produits finis d'equipement industriel",VLOOKUP($A167,OUTIL!$BQ:$BV,D$1,FALSE),"Ahmadovitch")))))))))/1000,0)</f>
        <v>35730</v>
      </c>
      <c r="E167" s="5">
        <f>ROUND(IF($A$141="Alimentation, boissons et tabacs",VLOOKUP($A167,OUTIL!$E:$J,E$1,FALSE),IF($A$141="Demi produits",VLOOKUP($A167,OUTIL!$M:$R,E$1,FALSE),IF($A$141="Energie  et  lubrifiants",VLOOKUP($A167,OUTIL!$U:$Z,E$1,FALSE),IF($A$141="Or industriel",VLOOKUP($A167,OUTIL!$AC:$AH,E$1,FALSE),IF($A$141="Produits bruts d'origine animale et vegetale",VLOOKUP($A167,OUTIL!$AK:$AP,E$1,FALSE),IF($A$141="Produits bruts d'origine minerale",VLOOKUP($A167,OUTIL!$AS:$AX,E$1,FALSE),IF($A$141="Produits finis de consommation",VLOOKUP($A167,OUTIL!$BA:$BF,E$1,FALSE),IF($A$141="Produits finis d'equipement agricole",VLOOKUP($A167,OUTIL!$BI:$BN,E$1,FALSE),IF($A$141="Produits finis d'equipement industriel",VLOOKUP($A167,OUTIL!$BQ:$BV,E$1,FALSE),"Ahmadovitch")))))))))/1000,0)</f>
        <v>105</v>
      </c>
      <c r="F167" s="5">
        <f>ROUND(IF($A$141="Alimentation, boissons et tabacs",VLOOKUP($A167,OUTIL!$E:$J,F$1,FALSE),IF($A$141="Demi produits",VLOOKUP($A167,OUTIL!$M:$R,F$1,FALSE),IF($A$141="Energie  et  lubrifiants",VLOOKUP($A167,OUTIL!$U:$Z,F$1,FALSE),IF($A$141="Or industriel",VLOOKUP($A167,OUTIL!$AC:$AH,F$1,FALSE),IF($A$141="Produits bruts d'origine animale et vegetale",VLOOKUP($A167,OUTIL!$AK:$AP,F$1,FALSE),IF($A$141="Produits bruts d'origine minerale",VLOOKUP($A167,OUTIL!$AS:$AX,F$1,FALSE),IF($A$141="Produits finis de consommation",VLOOKUP($A167,OUTIL!$BA:$BF,F$1,FALSE),IF($A$141="Produits finis d'equipement agricole",VLOOKUP($A167,OUTIL!$BI:$BN,F$1,FALSE),IF($A$141="Produits finis d'equipement industriel",VLOOKUP($A167,OUTIL!$BQ:$BV,F$1,FALSE),"Ahmadovitch")))))))))/1000,0)</f>
        <v>39775</v>
      </c>
    </row>
    <row r="168" spans="1:6" ht="16.5" x14ac:dyDescent="0.3">
      <c r="A168">
        <v>27</v>
      </c>
      <c r="B168" s="5" t="str">
        <f>IF($A$141="Alimentation, boissons et tabacs",VLOOKUP(VLOOKUP($A168,OUTIL!$E:$J,B$1,FALSE),REF!$K:$L,2,FALSE),IF($A$141="Demi produits",VLOOKUP(VLOOKUP($A168,OUTIL!$M:$R,B$1,FALSE),REF!$N:$O,2,FALSE),IF($A$141="Energie  et  lubrifiants",VLOOKUP(VLOOKUP($A168,OUTIL!$U:$Z,B$1,FALSE),REF!$Z:$AA,2,FALSE),IF($A$141="Or industriel",VLOOKUP(VLOOKUP($A168,OUTIL!$AC:$AH,B$1,FALSE),REF!$AC:$AD,2,FALSE),IF($A$141="Produits bruts d'origine animale et vegetale",VLOOKUP(VLOOKUP($A168,OUTIL!$AK:$AP,B$1,FALSE),REF!$Q:$R,2,FALSE),IF($A$141="Produits bruts d'origine minerale",VLOOKUP(VLOOKUP($A168,OUTIL!$AS:$AX,B$1,FALSE),REF!$AF:$AG,2,FALSE),IF($A$141="Produits finis de consommation",VLOOKUP(VLOOKUP($A168,OUTIL!$BA:$BF,B$1,FALSE),REF!$T:$U,2,FALSE),IF($A$141="Produits finis d'equipement agricole",VLOOKUP(VLOOKUP($A168,OUTIL!$BI:$BN,B$1,FALSE),REF!$AI:$AJ,2,FALSE),IF($A$141="Produits finis d'equipement industriel",VLOOKUP(VLOOKUP($A168,OUTIL!$BQ:$BV,B$1,FALSE),REF!$W:$X,2,FALSE),"Ahmadovitch")))))))))</f>
        <v>Jouets, jeux et articles de divertissement ou de sport</v>
      </c>
      <c r="C168" s="5">
        <f>ROUND(IF($A$141="Alimentation, boissons et tabacs",VLOOKUP($A168,OUTIL!$E:$J,C$1,FALSE),IF($A$141="Demi produits",VLOOKUP($A168,OUTIL!$M:$R,C$1,FALSE),IF($A$141="Energie  et  lubrifiants",VLOOKUP($A168,OUTIL!$U:$Z,C$1,FALSE),IF($A$141="Or industriel",VLOOKUP($A168,OUTIL!$AC:$AH,C$1,FALSE),IF($A$141="Produits bruts d'origine animale et vegetale",VLOOKUP($A168,OUTIL!$AK:$AP,C$1,FALSE),IF($A$141="Produits bruts d'origine minerale",VLOOKUP($A168,OUTIL!$AS:$AX,C$1,FALSE),IF($A$141="Produits finis de consommation",VLOOKUP($A168,OUTIL!$BA:$BF,C$1,FALSE),IF($A$141="Produits finis d'equipement agricole",VLOOKUP($A168,OUTIL!$BI:$BN,C$1,FALSE),IF($A$141="Produits finis d'equipement industriel",VLOOKUP($A168,OUTIL!$BQ:$BV,C$1,FALSE),"Ahmadovitch")))))))))/1000,0)</f>
        <v>317</v>
      </c>
      <c r="D168" s="5">
        <f>ROUND(IF($A$141="Alimentation, boissons et tabacs",VLOOKUP($A168,OUTIL!$E:$J,D$1,FALSE),IF($A$141="Demi produits",VLOOKUP($A168,OUTIL!$M:$R,D$1,FALSE),IF($A$141="Energie  et  lubrifiants",VLOOKUP($A168,OUTIL!$U:$Z,D$1,FALSE),IF($A$141="Or industriel",VLOOKUP($A168,OUTIL!$AC:$AH,D$1,FALSE),IF($A$141="Produits bruts d'origine animale et vegetale",VLOOKUP($A168,OUTIL!$AK:$AP,D$1,FALSE),IF($A$141="Produits bruts d'origine minerale",VLOOKUP($A168,OUTIL!$AS:$AX,D$1,FALSE),IF($A$141="Produits finis de consommation",VLOOKUP($A168,OUTIL!$BA:$BF,D$1,FALSE),IF($A$141="Produits finis d'equipement agricole",VLOOKUP($A168,OUTIL!$BI:$BN,D$1,FALSE),IF($A$141="Produits finis d'equipement industriel",VLOOKUP($A168,OUTIL!$BQ:$BV,D$1,FALSE),"Ahmadovitch")))))))))/1000,0)</f>
        <v>32866</v>
      </c>
      <c r="E168" s="5">
        <f>ROUND(IF($A$141="Alimentation, boissons et tabacs",VLOOKUP($A168,OUTIL!$E:$J,E$1,FALSE),IF($A$141="Demi produits",VLOOKUP($A168,OUTIL!$M:$R,E$1,FALSE),IF($A$141="Energie  et  lubrifiants",VLOOKUP($A168,OUTIL!$U:$Z,E$1,FALSE),IF($A$141="Or industriel",VLOOKUP($A168,OUTIL!$AC:$AH,E$1,FALSE),IF($A$141="Produits bruts d'origine animale et vegetale",VLOOKUP($A168,OUTIL!$AK:$AP,E$1,FALSE),IF($A$141="Produits bruts d'origine minerale",VLOOKUP($A168,OUTIL!$AS:$AX,E$1,FALSE),IF($A$141="Produits finis de consommation",VLOOKUP($A168,OUTIL!$BA:$BF,E$1,FALSE),IF($A$141="Produits finis d'equipement agricole",VLOOKUP($A168,OUTIL!$BI:$BN,E$1,FALSE),IF($A$141="Produits finis d'equipement industriel",VLOOKUP($A168,OUTIL!$BQ:$BV,E$1,FALSE),"Ahmadovitch")))))))))/1000,0)</f>
        <v>227</v>
      </c>
      <c r="F168" s="5">
        <f>ROUND(IF($A$141="Alimentation, boissons et tabacs",VLOOKUP($A168,OUTIL!$E:$J,F$1,FALSE),IF($A$141="Demi produits",VLOOKUP($A168,OUTIL!$M:$R,F$1,FALSE),IF($A$141="Energie  et  lubrifiants",VLOOKUP($A168,OUTIL!$U:$Z,F$1,FALSE),IF($A$141="Or industriel",VLOOKUP($A168,OUTIL!$AC:$AH,F$1,FALSE),IF($A$141="Produits bruts d'origine animale et vegetale",VLOOKUP($A168,OUTIL!$AK:$AP,F$1,FALSE),IF($A$141="Produits bruts d'origine minerale",VLOOKUP($A168,OUTIL!$AS:$AX,F$1,FALSE),IF($A$141="Produits finis de consommation",VLOOKUP($A168,OUTIL!$BA:$BF,F$1,FALSE),IF($A$141="Produits finis d'equipement agricole",VLOOKUP($A168,OUTIL!$BI:$BN,F$1,FALSE),IF($A$141="Produits finis d'equipement industriel",VLOOKUP($A168,OUTIL!$BQ:$BV,F$1,FALSE),"Ahmadovitch")))))))))/1000,0)</f>
        <v>24480</v>
      </c>
    </row>
    <row r="169" spans="1:6" ht="16.5" x14ac:dyDescent="0.3">
      <c r="A169">
        <v>28</v>
      </c>
      <c r="B169" s="5" t="str">
        <f>IF($A$141="Alimentation, boissons et tabacs",VLOOKUP(VLOOKUP($A169,OUTIL!$E:$J,B$1,FALSE),REF!$K:$L,2,FALSE),IF($A$141="Demi produits",VLOOKUP(VLOOKUP($A169,OUTIL!$M:$R,B$1,FALSE),REF!$N:$O,2,FALSE),IF($A$141="Energie  et  lubrifiants",VLOOKUP(VLOOKUP($A169,OUTIL!$U:$Z,B$1,FALSE),REF!$Z:$AA,2,FALSE),IF($A$141="Or industriel",VLOOKUP(VLOOKUP($A169,OUTIL!$AC:$AH,B$1,FALSE),REF!$AC:$AD,2,FALSE),IF($A$141="Produits bruts d'origine animale et vegetale",VLOOKUP(VLOOKUP($A169,OUTIL!$AK:$AP,B$1,FALSE),REF!$Q:$R,2,FALSE),IF($A$141="Produits bruts d'origine minerale",VLOOKUP(VLOOKUP($A169,OUTIL!$AS:$AX,B$1,FALSE),REF!$AF:$AG,2,FALSE),IF($A$141="Produits finis de consommation",VLOOKUP(VLOOKUP($A169,OUTIL!$BA:$BF,B$1,FALSE),REF!$T:$U,2,FALSE),IF($A$141="Produits finis d'equipement agricole",VLOOKUP(VLOOKUP($A169,OUTIL!$BI:$BN,B$1,FALSE),REF!$AI:$AJ,2,FALSE),IF($A$141="Produits finis d'equipement industriel",VLOOKUP(VLOOKUP($A169,OUTIL!$BQ:$BV,B$1,FALSE),REF!$W:$X,2,FALSE),"Ahmadovitch")))))))))</f>
        <v>Tapis et revêtements de sol</v>
      </c>
      <c r="C169" s="5">
        <f>ROUND(IF($A$141="Alimentation, boissons et tabacs",VLOOKUP($A169,OUTIL!$E:$J,C$1,FALSE),IF($A$141="Demi produits",VLOOKUP($A169,OUTIL!$M:$R,C$1,FALSE),IF($A$141="Energie  et  lubrifiants",VLOOKUP($A169,OUTIL!$U:$Z,C$1,FALSE),IF($A$141="Or industriel",VLOOKUP($A169,OUTIL!$AC:$AH,C$1,FALSE),IF($A$141="Produits bruts d'origine animale et vegetale",VLOOKUP($A169,OUTIL!$AK:$AP,C$1,FALSE),IF($A$141="Produits bruts d'origine minerale",VLOOKUP($A169,OUTIL!$AS:$AX,C$1,FALSE),IF($A$141="Produits finis de consommation",VLOOKUP($A169,OUTIL!$BA:$BF,C$1,FALSE),IF($A$141="Produits finis d'equipement agricole",VLOOKUP($A169,OUTIL!$BI:$BN,C$1,FALSE),IF($A$141="Produits finis d'equipement industriel",VLOOKUP($A169,OUTIL!$BQ:$BV,C$1,FALSE),"Ahmadovitch")))))))))/1000,0)</f>
        <v>264</v>
      </c>
      <c r="D169" s="5">
        <f>ROUND(IF($A$141="Alimentation, boissons et tabacs",VLOOKUP($A169,OUTIL!$E:$J,D$1,FALSE),IF($A$141="Demi produits",VLOOKUP($A169,OUTIL!$M:$R,D$1,FALSE),IF($A$141="Energie  et  lubrifiants",VLOOKUP($A169,OUTIL!$U:$Z,D$1,FALSE),IF($A$141="Or industriel",VLOOKUP($A169,OUTIL!$AC:$AH,D$1,FALSE),IF($A$141="Produits bruts d'origine animale et vegetale",VLOOKUP($A169,OUTIL!$AK:$AP,D$1,FALSE),IF($A$141="Produits bruts d'origine minerale",VLOOKUP($A169,OUTIL!$AS:$AX,D$1,FALSE),IF($A$141="Produits finis de consommation",VLOOKUP($A169,OUTIL!$BA:$BF,D$1,FALSE),IF($A$141="Produits finis d'equipement agricole",VLOOKUP($A169,OUTIL!$BI:$BN,D$1,FALSE),IF($A$141="Produits finis d'equipement industriel",VLOOKUP($A169,OUTIL!$BQ:$BV,D$1,FALSE),"Ahmadovitch")))))))))/1000,0)</f>
        <v>31346</v>
      </c>
      <c r="E169" s="5">
        <f>ROUND(IF($A$141="Alimentation, boissons et tabacs",VLOOKUP($A169,OUTIL!$E:$J,E$1,FALSE),IF($A$141="Demi produits",VLOOKUP($A169,OUTIL!$M:$R,E$1,FALSE),IF($A$141="Energie  et  lubrifiants",VLOOKUP($A169,OUTIL!$U:$Z,E$1,FALSE),IF($A$141="Or industriel",VLOOKUP($A169,OUTIL!$AC:$AH,E$1,FALSE),IF($A$141="Produits bruts d'origine animale et vegetale",VLOOKUP($A169,OUTIL!$AK:$AP,E$1,FALSE),IF($A$141="Produits bruts d'origine minerale",VLOOKUP($A169,OUTIL!$AS:$AX,E$1,FALSE),IF($A$141="Produits finis de consommation",VLOOKUP($A169,OUTIL!$BA:$BF,E$1,FALSE),IF($A$141="Produits finis d'equipement agricole",VLOOKUP($A169,OUTIL!$BI:$BN,E$1,FALSE),IF($A$141="Produits finis d'equipement industriel",VLOOKUP($A169,OUTIL!$BQ:$BV,E$1,FALSE),"Ahmadovitch")))))))))/1000,0)</f>
        <v>367</v>
      </c>
      <c r="F169" s="5">
        <f>ROUND(IF($A$141="Alimentation, boissons et tabacs",VLOOKUP($A169,OUTIL!$E:$J,F$1,FALSE),IF($A$141="Demi produits",VLOOKUP($A169,OUTIL!$M:$R,F$1,FALSE),IF($A$141="Energie  et  lubrifiants",VLOOKUP($A169,OUTIL!$U:$Z,F$1,FALSE),IF($A$141="Or industriel",VLOOKUP($A169,OUTIL!$AC:$AH,F$1,FALSE),IF($A$141="Produits bruts d'origine animale et vegetale",VLOOKUP($A169,OUTIL!$AK:$AP,F$1,FALSE),IF($A$141="Produits bruts d'origine minerale",VLOOKUP($A169,OUTIL!$AS:$AX,F$1,FALSE),IF($A$141="Produits finis de consommation",VLOOKUP($A169,OUTIL!$BA:$BF,F$1,FALSE),IF($A$141="Produits finis d'equipement agricole",VLOOKUP($A169,OUTIL!$BI:$BN,F$1,FALSE),IF($A$141="Produits finis d'equipement industriel",VLOOKUP($A169,OUTIL!$BQ:$BV,F$1,FALSE),"Ahmadovitch")))))))))/1000,0)</f>
        <v>42478</v>
      </c>
    </row>
    <row r="170" spans="1:6" ht="16.5" x14ac:dyDescent="0.3">
      <c r="A170">
        <v>29</v>
      </c>
      <c r="B170" s="5" t="str">
        <f>IF($A$141="Alimentation, boissons et tabacs",VLOOKUP(VLOOKUP($A170,OUTIL!$E:$J,B$1,FALSE),REF!$K:$L,2,FALSE),IF($A$141="Demi produits",VLOOKUP(VLOOKUP($A170,OUTIL!$M:$R,B$1,FALSE),REF!$N:$O,2,FALSE),IF($A$141="Energie  et  lubrifiants",VLOOKUP(VLOOKUP($A170,OUTIL!$U:$Z,B$1,FALSE),REF!$Z:$AA,2,FALSE),IF($A$141="Or industriel",VLOOKUP(VLOOKUP($A170,OUTIL!$AC:$AH,B$1,FALSE),REF!$AC:$AD,2,FALSE),IF($A$141="Produits bruts d'origine animale et vegetale",VLOOKUP(VLOOKUP($A170,OUTIL!$AK:$AP,B$1,FALSE),REF!$Q:$R,2,FALSE),IF($A$141="Produits bruts d'origine minerale",VLOOKUP(VLOOKUP($A170,OUTIL!$AS:$AX,B$1,FALSE),REF!$AF:$AG,2,FALSE),IF($A$141="Produits finis de consommation",VLOOKUP(VLOOKUP($A170,OUTIL!$BA:$BF,B$1,FALSE),REF!$T:$U,2,FALSE),IF($A$141="Produits finis d'equipement agricole",VLOOKUP(VLOOKUP($A170,OUTIL!$BI:$BN,B$1,FALSE),REF!$AI:$AJ,2,FALSE),IF($A$141="Produits finis d'equipement industriel",VLOOKUP(VLOOKUP($A170,OUTIL!$BQ:$BV,B$1,FALSE),REF!$W:$X,2,FALSE),"Ahmadovitch")))))))))</f>
        <v>Peintures, vernis et mastics</v>
      </c>
      <c r="C170" s="5">
        <f>ROUND(IF($A$141="Alimentation, boissons et tabacs",VLOOKUP($A170,OUTIL!$E:$J,C$1,FALSE),IF($A$141="Demi produits",VLOOKUP($A170,OUTIL!$M:$R,C$1,FALSE),IF($A$141="Energie  et  lubrifiants",VLOOKUP($A170,OUTIL!$U:$Z,C$1,FALSE),IF($A$141="Or industriel",VLOOKUP($A170,OUTIL!$AC:$AH,C$1,FALSE),IF($A$141="Produits bruts d'origine animale et vegetale",VLOOKUP($A170,OUTIL!$AK:$AP,C$1,FALSE),IF($A$141="Produits bruts d'origine minerale",VLOOKUP($A170,OUTIL!$AS:$AX,C$1,FALSE),IF($A$141="Produits finis de consommation",VLOOKUP($A170,OUTIL!$BA:$BF,C$1,FALSE),IF($A$141="Produits finis d'equipement agricole",VLOOKUP($A170,OUTIL!$BI:$BN,C$1,FALSE),IF($A$141="Produits finis d'equipement industriel",VLOOKUP($A170,OUTIL!$BQ:$BV,C$1,FALSE),"Ahmadovitch")))))))))/1000,0)</f>
        <v>949</v>
      </c>
      <c r="D170" s="5">
        <f>ROUND(IF($A$141="Alimentation, boissons et tabacs",VLOOKUP($A170,OUTIL!$E:$J,D$1,FALSE),IF($A$141="Demi produits",VLOOKUP($A170,OUTIL!$M:$R,D$1,FALSE),IF($A$141="Energie  et  lubrifiants",VLOOKUP($A170,OUTIL!$U:$Z,D$1,FALSE),IF($A$141="Or industriel",VLOOKUP($A170,OUTIL!$AC:$AH,D$1,FALSE),IF($A$141="Produits bruts d'origine animale et vegetale",VLOOKUP($A170,OUTIL!$AK:$AP,D$1,FALSE),IF($A$141="Produits bruts d'origine minerale",VLOOKUP($A170,OUTIL!$AS:$AX,D$1,FALSE),IF($A$141="Produits finis de consommation",VLOOKUP($A170,OUTIL!$BA:$BF,D$1,FALSE),IF($A$141="Produits finis d'equipement agricole",VLOOKUP($A170,OUTIL!$BI:$BN,D$1,FALSE),IF($A$141="Produits finis d'equipement industriel",VLOOKUP($A170,OUTIL!$BQ:$BV,D$1,FALSE),"Ahmadovitch")))))))))/1000,0)</f>
        <v>31060</v>
      </c>
      <c r="E170" s="5">
        <f>ROUND(IF($A$141="Alimentation, boissons et tabacs",VLOOKUP($A170,OUTIL!$E:$J,E$1,FALSE),IF($A$141="Demi produits",VLOOKUP($A170,OUTIL!$M:$R,E$1,FALSE),IF($A$141="Energie  et  lubrifiants",VLOOKUP($A170,OUTIL!$U:$Z,E$1,FALSE),IF($A$141="Or industriel",VLOOKUP($A170,OUTIL!$AC:$AH,E$1,FALSE),IF($A$141="Produits bruts d'origine animale et vegetale",VLOOKUP($A170,OUTIL!$AK:$AP,E$1,FALSE),IF($A$141="Produits bruts d'origine minerale",VLOOKUP($A170,OUTIL!$AS:$AX,E$1,FALSE),IF($A$141="Produits finis de consommation",VLOOKUP($A170,OUTIL!$BA:$BF,E$1,FALSE),IF($A$141="Produits finis d'equipement agricole",VLOOKUP($A170,OUTIL!$BI:$BN,E$1,FALSE),IF($A$141="Produits finis d'equipement industriel",VLOOKUP($A170,OUTIL!$BQ:$BV,E$1,FALSE),"Ahmadovitch")))))))))/1000,0)</f>
        <v>1428</v>
      </c>
      <c r="F170" s="5">
        <f>ROUND(IF($A$141="Alimentation, boissons et tabacs",VLOOKUP($A170,OUTIL!$E:$J,F$1,FALSE),IF($A$141="Demi produits",VLOOKUP($A170,OUTIL!$M:$R,F$1,FALSE),IF($A$141="Energie  et  lubrifiants",VLOOKUP($A170,OUTIL!$U:$Z,F$1,FALSE),IF($A$141="Or industriel",VLOOKUP($A170,OUTIL!$AC:$AH,F$1,FALSE),IF($A$141="Produits bruts d'origine animale et vegetale",VLOOKUP($A170,OUTIL!$AK:$AP,F$1,FALSE),IF($A$141="Produits bruts d'origine minerale",VLOOKUP($A170,OUTIL!$AS:$AX,F$1,FALSE),IF($A$141="Produits finis de consommation",VLOOKUP($A170,OUTIL!$BA:$BF,F$1,FALSE),IF($A$141="Produits finis d'equipement agricole",VLOOKUP($A170,OUTIL!$BI:$BN,F$1,FALSE),IF($A$141="Produits finis d'equipement industriel",VLOOKUP($A170,OUTIL!$BQ:$BV,F$1,FALSE),"Ahmadovitch")))))))))/1000,0)</f>
        <v>45192</v>
      </c>
    </row>
    <row r="171" spans="1:6" ht="16.5" x14ac:dyDescent="0.3">
      <c r="B171" s="5" t="s">
        <v>137</v>
      </c>
      <c r="C171" s="6">
        <f>C141-SUM(C142:C170)</f>
        <v>2072</v>
      </c>
      <c r="D171" s="6">
        <f>D141-SUM(D142:D170)</f>
        <v>187230</v>
      </c>
      <c r="E171" s="6">
        <f>E141-SUM(E142:E170)</f>
        <v>2985</v>
      </c>
      <c r="F171" s="6">
        <f>F141-SUM(F142:F170)</f>
        <v>267337</v>
      </c>
    </row>
    <row r="172" spans="1:6" x14ac:dyDescent="0.25">
      <c r="A172" t="s">
        <v>218</v>
      </c>
      <c r="B172" s="2" t="str">
        <f>IF($A$172="Alimentation, boissons et tabacs",VLOOKUP(VLOOKUP($A172,OUTIL!$E:$J,B$1,FALSE),REF!$K:$L,2,FALSE),IF($A$172="Demi produits",VLOOKUP(VLOOKUP($A172,OUTIL!$M:$R,B$1,FALSE),REF!$N:$O,2,FALSE),IF($A$172="Energie  et  lubrifiants",VLOOKUP(VLOOKUP($A172,OUTIL!$U:$Z,B$1,FALSE),REF!$Z:$AA,2,FALSE),IF($A$172="Or industriel",VLOOKUP(VLOOKUP($A172,OUTIL!$AC:$AH,B$1,FALSE),REF!$AC:$AD,2,FALSE),IF($A$172="Produits bruts d'origine animale et vegetale",VLOOKUP(VLOOKUP($A172,OUTIL!$AK:$AP,B$1,FALSE),REF!$Q:$R,2,FALSE),IF($A$172="Produits bruts d'origine minerale",VLOOKUP(VLOOKUP($A172,OUTIL!$AS:$AX,B$1,FALSE),REF!$AF:$AG,2,FALSE),IF($A$172="Produits finis de consommation",VLOOKUP(VLOOKUP($A172,OUTIL!$BA:$BF,B$1,FALSE),REF!$T:$U,2,FALSE),IF($A$172="Produits finis d'equipement agricole",VLOOKUP(VLOOKUP($A172,OUTIL!$BI:$BN,B$1,FALSE),REF!$AI:$AJ,2,FALSE),IF($A$172="Produits finis d'equipement industriel",VLOOKUP(VLOOKUP($A172,OUTIL!$BQ:$BV,B$1,FALSE),REF!$W:$X,2,FALSE),"Ahmadovitch")))))))))</f>
        <v>OR INDUSTRIEL</v>
      </c>
      <c r="C172" s="2">
        <f>ROUND(IF($A$172="Alimentation, boissons et tabacs",VLOOKUP($A172,OUTIL!$E:$J,C$1,FALSE),IF($A$172="Demi produits",VLOOKUP($A172,OUTIL!$M:$R,C$1,FALSE),IF($A$172="Energie  et  lubrifiants",VLOOKUP($A172,OUTIL!$U:$Z,C$1,FALSE),IF($A$172="Or industriel",VLOOKUP($A172,OUTIL!$AC:$AH,C$1,FALSE),IF($A$172="Produits bruts d'origine animale et vegetale",VLOOKUP($A172,OUTIL!$AK:$AP,C$1,FALSE),IF($A$172="Produits bruts d'origine minerale",VLOOKUP($A172,OUTIL!$AS:$AX,C$1,FALSE),IF($A$172="Produits finis de consommation",VLOOKUP($A172,OUTIL!$BA:$BF,C$1,FALSE),IF($A$172="Produits finis d'equipement agricole",VLOOKUP($A172,OUTIL!$BI:$BN,C$1,FALSE),IF($A$172="Produits finis d'equipement industriel",VLOOKUP($A172,OUTIL!$BQ:$BV,C$1,FALSE),"Ahmadovitch")))))))))/1000,0)</f>
        <v>0</v>
      </c>
      <c r="D172" s="2">
        <f>ROUND(IF($A$172="Alimentation, boissons et tabacs",VLOOKUP($A172,OUTIL!$E:$J,D$1,FALSE),IF($A$172="Demi produits",VLOOKUP($A172,OUTIL!$M:$R,D$1,FALSE),IF($A$172="Energie  et  lubrifiants",VLOOKUP($A172,OUTIL!$U:$Z,D$1,FALSE),IF($A$172="Or industriel",VLOOKUP($A172,OUTIL!$AC:$AH,D$1,FALSE),IF($A$172="Produits bruts d'origine animale et vegetale",VLOOKUP($A172,OUTIL!$AK:$AP,D$1,FALSE),IF($A$172="Produits bruts d'origine minerale",VLOOKUP($A172,OUTIL!$AS:$AX,D$1,FALSE),IF($A$172="Produits finis de consommation",VLOOKUP($A172,OUTIL!$BA:$BF,D$1,FALSE),IF($A$172="Produits finis d'equipement agricole",VLOOKUP($A172,OUTIL!$BI:$BN,D$1,FALSE),IF($A$172="Produits finis d'equipement industriel",VLOOKUP($A172,OUTIL!$BQ:$BV,D$1,FALSE),"Ahmadovitch")))))))))/1000,0)</f>
        <v>93222</v>
      </c>
      <c r="E172" s="2">
        <f>ROUND(IF($A$172="Alimentation, boissons et tabacs",VLOOKUP($A172,OUTIL!$E:$J,E$1,FALSE),IF($A$172="Demi produits",VLOOKUP($A172,OUTIL!$M:$R,E$1,FALSE),IF($A$172="Energie  et  lubrifiants",VLOOKUP($A172,OUTIL!$U:$Z,E$1,FALSE),IF($A$172="Or industriel",VLOOKUP($A172,OUTIL!$AC:$AH,E$1,FALSE),IF($A$172="Produits bruts d'origine animale et vegetale",VLOOKUP($A172,OUTIL!$AK:$AP,E$1,FALSE),IF($A$172="Produits bruts d'origine minerale",VLOOKUP($A172,OUTIL!$AS:$AX,E$1,FALSE),IF($A$172="Produits finis de consommation",VLOOKUP($A172,OUTIL!$BA:$BF,E$1,FALSE),IF($A$172="Produits finis d'equipement agricole",VLOOKUP($A172,OUTIL!$BI:$BN,E$1,FALSE),IF($A$172="Produits finis d'equipement industriel",VLOOKUP($A172,OUTIL!$BQ:$BV,E$1,FALSE),"Ahmadovitch")))))))))/1000,0)</f>
        <v>0</v>
      </c>
      <c r="F172" s="2">
        <f>ROUND(IF($A$172="Alimentation, boissons et tabacs",VLOOKUP($A172,OUTIL!$E:$J,F$1,FALSE),IF($A$172="Demi produits",VLOOKUP($A172,OUTIL!$M:$R,F$1,FALSE),IF($A$172="Energie  et  lubrifiants",VLOOKUP($A172,OUTIL!$U:$Z,F$1,FALSE),IF($A$172="Or industriel",VLOOKUP($A172,OUTIL!$AC:$AH,F$1,FALSE),IF($A$172="Produits bruts d'origine animale et vegetale",VLOOKUP($A172,OUTIL!$AK:$AP,F$1,FALSE),IF($A$172="Produits bruts d'origine minerale",VLOOKUP($A172,OUTIL!$AS:$AX,F$1,FALSE),IF($A$172="Produits finis de consommation",VLOOKUP($A172,OUTIL!$BA:$BF,F$1,FALSE),IF($A$172="Produits finis d'equipement agricole",VLOOKUP($A172,OUTIL!$BI:$BN,F$1,FALSE),IF($A$172="Produits finis d'equipement industriel",VLOOKUP($A172,OUTIL!$BQ:$BV,F$1,FALSE),"Ahmadovitch")))))))))/1000,0)</f>
        <v>68255</v>
      </c>
    </row>
    <row r="173" spans="1:6" ht="16.5" x14ac:dyDescent="0.25">
      <c r="B173" s="9" t="s">
        <v>138</v>
      </c>
      <c r="C173" s="10">
        <f>ROUND(VLOOKUP($B173,OUTIL!$BY:$CC,2,FALSE)/1000,0)</f>
        <v>8126046</v>
      </c>
      <c r="D173" s="10">
        <f>ROUND(VLOOKUP($B173,OUTIL!$BY:$CC,3,FALSE)/1000,0)</f>
        <v>120749240</v>
      </c>
      <c r="E173" s="10">
        <f>ROUND(VLOOKUP($B173,OUTIL!$BY:$CC,4,FALSE)/1000,0)</f>
        <v>8354170</v>
      </c>
      <c r="F173" s="10">
        <f>ROUND(VLOOKUP($B173,OUTIL!$BY:$CC,5,FALSE)/1000,0)</f>
        <v>116864351</v>
      </c>
    </row>
    <row r="174" spans="1:6" ht="15.75" x14ac:dyDescent="0.25">
      <c r="B174" s="11" t="s">
        <v>139</v>
      </c>
      <c r="C174" s="12"/>
      <c r="D174" s="12"/>
      <c r="E174" s="12"/>
      <c r="F174" s="12"/>
    </row>
    <row r="175" spans="1:6" x14ac:dyDescent="0.25">
      <c r="C175" s="4"/>
      <c r="D175" s="4"/>
      <c r="E175" s="4"/>
      <c r="F175" s="4"/>
    </row>
    <row r="176" spans="1:6" x14ac:dyDescent="0.25">
      <c r="C176" s="4"/>
      <c r="D176" s="4"/>
      <c r="E176" s="4"/>
      <c r="F176" s="4"/>
    </row>
    <row r="177" spans="3:6" x14ac:dyDescent="0.25">
      <c r="C177" s="7"/>
      <c r="D177" s="7"/>
      <c r="E177" s="7"/>
      <c r="F177" s="7"/>
    </row>
    <row r="178" spans="3:6" x14ac:dyDescent="0.25">
      <c r="C178" s="7"/>
      <c r="D178" s="7"/>
      <c r="E178" s="7"/>
      <c r="F178" s="7"/>
    </row>
    <row r="179" spans="3:6" x14ac:dyDescent="0.25">
      <c r="C179" s="7"/>
    </row>
    <row r="180" spans="3:6" x14ac:dyDescent="0.25">
      <c r="C180" s="4"/>
      <c r="D180" s="4"/>
      <c r="E180" s="4"/>
      <c r="F180" s="4"/>
    </row>
    <row r="181" spans="3:6" x14ac:dyDescent="0.25">
      <c r="C181" s="4"/>
      <c r="D181" s="4"/>
      <c r="E181" s="4"/>
      <c r="F181" s="4"/>
    </row>
  </sheetData>
  <mergeCells count="4">
    <mergeCell ref="B3:F4"/>
    <mergeCell ref="B6:B8"/>
    <mergeCell ref="C6:D6"/>
    <mergeCell ref="E6:F6"/>
  </mergeCells>
  <pageMargins left="0.7" right="0.7" top="0.75" bottom="0.75" header="0.3" footer="0.3"/>
  <ignoredErrors>
    <ignoredError sqref="D8:F8" numberStoredAsText="1"/>
  </ignoredErrors>
  <drawing r:id="rId1"/>
  <extLst>
    <ext xmlns:x14="http://schemas.microsoft.com/office/spreadsheetml/2009/9/main" uri="{A8765BA9-456A-4dab-B4F3-ACF838C121DE}">
      <x14:slicerList>
        <x14:slicer r:id="rId2"/>
      </x14:slicerList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09"/>
  <sheetViews>
    <sheetView showGridLines="0" topLeftCell="B2" zoomScale="85" zoomScaleNormal="85" workbookViewId="0">
      <selection activeCell="B5" sqref="B5:E5"/>
    </sheetView>
  </sheetViews>
  <sheetFormatPr baseColWidth="10" defaultRowHeight="15" x14ac:dyDescent="0.25"/>
  <cols>
    <col min="1" max="1" width="42.7109375" hidden="1" customWidth="1"/>
    <col min="2" max="2" width="80.42578125" customWidth="1"/>
    <col min="3" max="3" width="18.5703125" bestFit="1" customWidth="1"/>
    <col min="4" max="4" width="19.7109375" bestFit="1" customWidth="1"/>
    <col min="5" max="5" width="18.5703125" bestFit="1" customWidth="1"/>
    <col min="6" max="6" width="19.5703125" customWidth="1"/>
    <col min="7" max="7" width="5.85546875" customWidth="1"/>
  </cols>
  <sheetData>
    <row r="1" spans="1:6" hidden="1" x14ac:dyDescent="0.25">
      <c r="B1">
        <v>2</v>
      </c>
      <c r="C1">
        <v>3</v>
      </c>
      <c r="D1">
        <v>4</v>
      </c>
      <c r="E1">
        <v>5</v>
      </c>
      <c r="F1">
        <v>6</v>
      </c>
    </row>
    <row r="2" spans="1:6" ht="15.75" x14ac:dyDescent="0.25">
      <c r="B2" s="13"/>
      <c r="C2" s="14"/>
      <c r="D2" s="14"/>
      <c r="E2" s="14"/>
      <c r="F2" s="14"/>
    </row>
    <row r="3" spans="1:6" x14ac:dyDescent="0.25">
      <c r="B3" s="43" t="s">
        <v>189</v>
      </c>
      <c r="C3" s="44"/>
      <c r="D3" s="44"/>
      <c r="E3" s="44"/>
      <c r="F3" s="45"/>
    </row>
    <row r="4" spans="1:6" ht="55.5" customHeight="1" x14ac:dyDescent="0.25">
      <c r="B4" s="46"/>
      <c r="C4" s="47"/>
      <c r="D4" s="47"/>
      <c r="E4" s="47"/>
      <c r="F4" s="48"/>
    </row>
    <row r="5" spans="1:6" ht="15.75" x14ac:dyDescent="0.25">
      <c r="B5" s="15"/>
      <c r="C5" s="16"/>
      <c r="D5" s="16"/>
      <c r="E5" s="16"/>
      <c r="F5" s="17"/>
    </row>
    <row r="6" spans="1:6" x14ac:dyDescent="0.25">
      <c r="B6" s="49"/>
      <c r="C6" s="54" t="s">
        <v>451</v>
      </c>
      <c r="D6" s="55"/>
      <c r="E6" s="54" t="s">
        <v>452</v>
      </c>
      <c r="F6" s="55"/>
    </row>
    <row r="7" spans="1:6" ht="15.75" x14ac:dyDescent="0.3">
      <c r="B7" s="50"/>
      <c r="C7" s="1" t="s">
        <v>1</v>
      </c>
      <c r="D7" s="1" t="s">
        <v>2</v>
      </c>
      <c r="E7" s="1" t="s">
        <v>1</v>
      </c>
      <c r="F7" s="1" t="s">
        <v>2</v>
      </c>
    </row>
    <row r="8" spans="1:6" ht="15.75" x14ac:dyDescent="0.3">
      <c r="B8" s="50"/>
      <c r="C8" s="18" t="s">
        <v>3</v>
      </c>
      <c r="D8" s="18" t="s">
        <v>4</v>
      </c>
      <c r="E8" s="18" t="s">
        <v>3</v>
      </c>
      <c r="F8" s="18" t="s">
        <v>4</v>
      </c>
    </row>
    <row r="9" spans="1:6" x14ac:dyDescent="0.25">
      <c r="A9" t="s">
        <v>215</v>
      </c>
      <c r="B9" s="2" t="str">
        <f>IF($A$9="Alimentation, boissons et tabacs",VLOOKUP(VLOOKUP($A9,OUTIL!$CH:$CM,B$1,FALSE),REF!$K:$L,2,FALSE),IF($A$9="Demi produits",VLOOKUP(VLOOKUP($A9,OUTIL!$CQ:$CV,B$1,FALSE),REF!$N:$O,2,FALSE),IF($A$9="Energie  et  lubrifiants",VLOOKUP(VLOOKUP($A9,OUTIL!$CY:$DD,B$1,FALSE),REF!$Z:$AA,2,FALSE),IF($A$9="Or industriel",VLOOKUP(VLOOKUP($A9,OUTIL!$DG:$DL,B$1,FALSE),REF!$AC:$AD,2,FALSE),IF($A$9="Produits bruts d'origine animale et vegetale",VLOOKUP(VLOOKUP($A9,OUTIL!$DO:$DT,B$1,FALSE),REF!$Q:$R,2,FALSE),IF($A$9="Produits bruts d'origine minerale",VLOOKUP(VLOOKUP($A9,OUTIL!$DW:$EB,B$1,FALSE),REF!$AF:$AG,2,FALSE),IF($A$9="Produits finis de consommation",VLOOKUP(VLOOKUP($A9,OUTIL!$EE:$EJ,B$1,FALSE),REF!$T:$U,2,FALSE),IF($A$9="Produits finis d'equipement agricole",VLOOKUP(VLOOKUP($A9,OUTIL!$EM:$ER,B$1,FALSE),REF!$AI:$AJ,2,FALSE),IF($A$9="Produits finis d'equipement industriel",VLOOKUP(VLOOKUP($A9,OUTIL!$EU:$EZ,B$1,FALSE),REF!$W:$X,2,FALSE),"Ahmadovitch")))))))))</f>
        <v>ALIMENTATION, BOISSONS ET TABACS</v>
      </c>
      <c r="C9" s="2">
        <f>ROUND(IF($A$9="Alimentation, boissons et tabacs",VLOOKUP($A9,OUTIL!$CH:$CM,C$1,FALSE),IF($A$9="Demi produits",VLOOKUP($A9,OUTIL!$CQ:$CV,C$1,FALSE),IF($A$9="Energie  et  lubrifiants",VLOOKUP($A9,OUTIL!$CY:$DD,C$1,FALSE),IF($A$9="Or industriel",VLOOKUP($A9,OUTIL!$DG:$DL,C$1,FALSE),IF($A$9="Produits bruts d'origine animale et vegetale",VLOOKUP($A9,OUTIL!$DO:$DT,C$1,FALSE),IF($A$9="Produits bruts d'origine minerale",VLOOKUP($A9,OUTIL!$DW:$EB,C$1,FALSE),IF($A$9="Produits finis de consommation",VLOOKUP($A9,OUTIL!$EE:$EJ,C$1,FALSE),IF($A$9="Produits finis d'equipement agricole",VLOOKUP($A9,OUTIL!$EM:$ER,C$1,FALSE),IF($A$9="Produits finis d'equipement industriel",VLOOKUP($A9,OUTIL!$EU:$EZ,C$1,FALSE),"Ahmadovitch")))))))))/1000,0)</f>
        <v>4400209</v>
      </c>
      <c r="D9" s="2">
        <f>ROUND(IF($A$9="Alimentation, boissons et tabacs",VLOOKUP($A9,OUTIL!$CH:$CM,D$1,FALSE),IF($A$9="Demi produits",VLOOKUP($A9,OUTIL!$CQ:$CV,D$1,FALSE),IF($A$9="Energie  et  lubrifiants",VLOOKUP($A9,OUTIL!$CY:$DD,D$1,FALSE),IF($A$9="Or industriel",VLOOKUP($A9,OUTIL!$DG:$DL,D$1,FALSE),IF($A$9="Produits bruts d'origine animale et vegetale",VLOOKUP($A9,OUTIL!$DO:$DT,D$1,FALSE),IF($A$9="Produits bruts d'origine minerale",VLOOKUP($A9,OUTIL!$DW:$EB,D$1,FALSE),IF($A$9="Produits finis de consommation",VLOOKUP($A9,OUTIL!$EE:$EJ,D$1,FALSE),IF($A$9="Produits finis d'equipement agricole",VLOOKUP($A9,OUTIL!$EM:$ER,D$1,FALSE),IF($A$9="Produits finis d'equipement industriel",VLOOKUP($A9,OUTIL!$EU:$EZ,D$1,FALSE),"Ahmadovitch")))))))))/1000,0)</f>
        <v>22523733</v>
      </c>
      <c r="E9" s="2">
        <f>ROUND(IF($A$9="Alimentation, boissons et tabacs",VLOOKUP($A9,OUTIL!$CH:$CM,E$1,FALSE),IF($A$9="Demi produits",VLOOKUP($A9,OUTIL!$CQ:$CV,E$1,FALSE),IF($A$9="Energie  et  lubrifiants",VLOOKUP($A9,OUTIL!$CY:$DD,E$1,FALSE),IF($A$9="Or industriel",VLOOKUP($A9,OUTIL!$DG:$DL,E$1,FALSE),IF($A$9="Produits bruts d'origine animale et vegetale",VLOOKUP($A9,OUTIL!$DO:$DT,E$1,FALSE),IF($A$9="Produits bruts d'origine minerale",VLOOKUP($A9,OUTIL!$DW:$EB,E$1,FALSE),IF($A$9="Produits finis de consommation",VLOOKUP($A9,OUTIL!$EE:$EJ,E$1,FALSE),IF($A$9="Produits finis d'equipement agricole",VLOOKUP($A9,OUTIL!$EM:$ER,E$1,FALSE),IF($A$9="Produits finis d'equipement industriel",VLOOKUP($A9,OUTIL!$EU:$EZ,E$1,FALSE),"Ahmadovitch")))))))))/1000,0)</f>
        <v>3970304</v>
      </c>
      <c r="F9" s="2">
        <f>ROUND(IF($A$9="Alimentation, boissons et tabacs",VLOOKUP($A9,OUTIL!$CH:$CM,F$1,FALSE),IF($A$9="Demi produits",VLOOKUP($A9,OUTIL!$CQ:$CV,F$1,FALSE),IF($A$9="Energie  et  lubrifiants",VLOOKUP($A9,OUTIL!$CY:$DD,F$1,FALSE),IF($A$9="Or industriel",VLOOKUP($A9,OUTIL!$DG:$DL,F$1,FALSE),IF($A$9="Produits bruts d'origine animale et vegetale",VLOOKUP($A9,OUTIL!$DO:$DT,F$1,FALSE),IF($A$9="Produits bruts d'origine minerale",VLOOKUP($A9,OUTIL!$DW:$EB,F$1,FALSE),IF($A$9="Produits finis de consommation",VLOOKUP($A9,OUTIL!$EE:$EJ,F$1,FALSE),IF($A$9="Produits finis d'equipement agricole",VLOOKUP($A9,OUTIL!$EM:$ER,F$1,FALSE),IF($A$9="Produits finis d'equipement industriel",VLOOKUP($A9,OUTIL!$EU:$EZ,F$1,FALSE),"Ahmadovitch")))))))))/1000,0)</f>
        <v>23948585</v>
      </c>
    </row>
    <row r="10" spans="1:6" ht="16.5" x14ac:dyDescent="0.3">
      <c r="A10">
        <v>1</v>
      </c>
      <c r="B10" s="5" t="str">
        <f>IF($A$9="Alimentation, boissons et tabacs",VLOOKUP(VLOOKUP($A10,OUTIL!$CH:$CM,B$1,FALSE),REF!$K:$L,2,FALSE),IF($A$9="Demi produits",VLOOKUP(VLOOKUP($A10,OUTIL!$CQ:$CV,B$1,FALSE),REF!$N:$O,2,FALSE),IF($A$9="Energie  et  lubrifiants",VLOOKUP(VLOOKUP($A10,OUTIL!$CY:$DD,B$1,FALSE),REF!$Z:$AA,2,FALSE),IF($A$9="Or industriel",VLOOKUP(VLOOKUP($A10,OUTIL!$DG:$DL,B$1,FALSE),REF!$AC:$AD,2,FALSE),IF($A$9="Produits bruts d'origine animale et vegetale",VLOOKUP(VLOOKUP($A10,OUTIL!$DO:$DT,B$1,FALSE),REF!$Q:$R,2,FALSE),IF($A$9="Produits bruts d'origine minerale",VLOOKUP(VLOOKUP($A10,OUTIL!$DW:$EB,B$1,FALSE),REF!$AF:$AG,2,FALSE),IF($A$9="Produits finis de consommation",VLOOKUP(VLOOKUP($A10,OUTIL!$EE:$EJ,B$1,FALSE),REF!$T:$U,2,FALSE),IF($A$9="Produits finis d'equipement agricole",VLOOKUP(VLOOKUP($A10,OUTIL!$EM:$ER,B$1,FALSE),REF!$AI:$AJ,2,FALSE),IF($A$9="Produits finis d'equipement industriel",VLOOKUP(VLOOKUP($A10,OUTIL!$EU:$EZ,B$1,FALSE),REF!$W:$X,2,FALSE),"Ahmadovitch")))))))))</f>
        <v>Blé</v>
      </c>
      <c r="C10" s="5">
        <f>ROUND(IF($A$9="Alimentation, boissons et tabacs",VLOOKUP($A10,OUTIL!$CH:$CM,C$1,FALSE),IF($A$9="Demi produits",VLOOKUP($A10,OUTIL!$CQ:$CV,C$1,FALSE),IF($A$9="Energie  et  lubrifiants",VLOOKUP($A10,OUTIL!$CY:$DD,C$1,FALSE),IF($A$9="Or industriel",VLOOKUP($A10,OUTIL!$DG:$DL,C$1,FALSE),IF($A$9="Produits bruts d'origine animale et vegetale",VLOOKUP($A10,OUTIL!$DO:$DT,C$1,FALSE),IF($A$9="Produits bruts d'origine minerale",VLOOKUP($A10,OUTIL!$DW:$EB,C$1,FALSE),IF($A$9="Produits finis de consommation",VLOOKUP($A10,OUTIL!$EE:$EJ,C$1,FALSE),IF($A$9="Produits finis d'equipement agricole",VLOOKUP($A10,OUTIL!$EM:$ER,C$1,FALSE),IF($A$9="Produits finis d'equipement industriel",VLOOKUP($A10,OUTIL!$EU:$EZ,C$1,FALSE),"Ahmadovitch")))))))))/1000,0)</f>
        <v>1713423</v>
      </c>
      <c r="D10" s="5">
        <f>ROUND(IF($A$9="Alimentation, boissons et tabacs",VLOOKUP($A10,OUTIL!$CH:$CM,D$1,FALSE),IF($A$9="Demi produits",VLOOKUP($A10,OUTIL!$CQ:$CV,D$1,FALSE),IF($A$9="Energie  et  lubrifiants",VLOOKUP($A10,OUTIL!$CY:$DD,D$1,FALSE),IF($A$9="Or industriel",VLOOKUP($A10,OUTIL!$DG:$DL,D$1,FALSE),IF($A$9="Produits bruts d'origine animale et vegetale",VLOOKUP($A10,OUTIL!$DO:$DT,D$1,FALSE),IF($A$9="Produits bruts d'origine minerale",VLOOKUP($A10,OUTIL!$DW:$EB,D$1,FALSE),IF($A$9="Produits finis de consommation",VLOOKUP($A10,OUTIL!$EE:$EJ,D$1,FALSE),IF($A$9="Produits finis d'equipement agricole",VLOOKUP($A10,OUTIL!$EM:$ER,D$1,FALSE),IF($A$9="Produits finis d'equipement industriel",VLOOKUP($A10,OUTIL!$EU:$EZ,D$1,FALSE),"Ahmadovitch")))))))))/1000,0)</f>
        <v>4282050</v>
      </c>
      <c r="E10" s="5">
        <f>ROUND(IF($A$9="Alimentation, boissons et tabacs",VLOOKUP($A10,OUTIL!$CH:$CM,E$1,FALSE),IF($A$9="Demi produits",VLOOKUP($A10,OUTIL!$CQ:$CV,E$1,FALSE),IF($A$9="Energie  et  lubrifiants",VLOOKUP($A10,OUTIL!$CY:$DD,E$1,FALSE),IF($A$9="Or industriel",VLOOKUP($A10,OUTIL!$DG:$DL,E$1,FALSE),IF($A$9="Produits bruts d'origine animale et vegetale",VLOOKUP($A10,OUTIL!$DO:$DT,E$1,FALSE),IF($A$9="Produits bruts d'origine minerale",VLOOKUP($A10,OUTIL!$DW:$EB,E$1,FALSE),IF($A$9="Produits finis de consommation",VLOOKUP($A10,OUTIL!$EE:$EJ,E$1,FALSE),IF($A$9="Produits finis d'equipement agricole",VLOOKUP($A10,OUTIL!$EM:$ER,E$1,FALSE),IF($A$9="Produits finis d'equipement industriel",VLOOKUP($A10,OUTIL!$EU:$EZ,E$1,FALSE),"Ahmadovitch")))))))))/1000,0)</f>
        <v>1244839</v>
      </c>
      <c r="F10" s="5">
        <f>ROUND(IF($A$9="Alimentation, boissons et tabacs",VLOOKUP($A10,OUTIL!$CH:$CM,F$1,FALSE),IF($A$9="Demi produits",VLOOKUP($A10,OUTIL!$CQ:$CV,F$1,FALSE),IF($A$9="Energie  et  lubrifiants",VLOOKUP($A10,OUTIL!$CY:$DD,F$1,FALSE),IF($A$9="Or industriel",VLOOKUP($A10,OUTIL!$DG:$DL,F$1,FALSE),IF($A$9="Produits bruts d'origine animale et vegetale",VLOOKUP($A10,OUTIL!$DO:$DT,F$1,FALSE),IF($A$9="Produits bruts d'origine minerale",VLOOKUP($A10,OUTIL!$DW:$EB,F$1,FALSE),IF($A$9="Produits finis de consommation",VLOOKUP($A10,OUTIL!$EE:$EJ,F$1,FALSE),IF($A$9="Produits finis d'equipement agricole",VLOOKUP($A10,OUTIL!$EM:$ER,F$1,FALSE),IF($A$9="Produits finis d'equipement industriel",VLOOKUP($A10,OUTIL!$EU:$EZ,F$1,FALSE),"Ahmadovitch")))))))))/1000,0)</f>
        <v>3534452</v>
      </c>
    </row>
    <row r="11" spans="1:6" ht="16.5" x14ac:dyDescent="0.3">
      <c r="A11">
        <v>2</v>
      </c>
      <c r="B11" s="5" t="str">
        <f>IF($A$9="Alimentation, boissons et tabacs",VLOOKUP(VLOOKUP($A11,OUTIL!$CH:$CM,B$1,FALSE),REF!$K:$L,2,FALSE),IF($A$9="Demi produits",VLOOKUP(VLOOKUP($A11,OUTIL!$CQ:$CV,B$1,FALSE),REF!$N:$O,2,FALSE),IF($A$9="Energie  et  lubrifiants",VLOOKUP(VLOOKUP($A11,OUTIL!$CY:$DD,B$1,FALSE),REF!$Z:$AA,2,FALSE),IF($A$9="Or industriel",VLOOKUP(VLOOKUP($A11,OUTIL!$DG:$DL,B$1,FALSE),REF!$AC:$AD,2,FALSE),IF($A$9="Produits bruts d'origine animale et vegetale",VLOOKUP(VLOOKUP($A11,OUTIL!$DO:$DT,B$1,FALSE),REF!$Q:$R,2,FALSE),IF($A$9="Produits bruts d'origine minerale",VLOOKUP(VLOOKUP($A11,OUTIL!$DW:$EB,B$1,FALSE),REF!$AF:$AG,2,FALSE),IF($A$9="Produits finis de consommation",VLOOKUP(VLOOKUP($A11,OUTIL!$EE:$EJ,B$1,FALSE),REF!$T:$U,2,FALSE),IF($A$9="Produits finis d'equipement agricole",VLOOKUP(VLOOKUP($A11,OUTIL!$EM:$ER,B$1,FALSE),REF!$AI:$AJ,2,FALSE),IF($A$9="Produits finis d'equipement industriel",VLOOKUP(VLOOKUP($A11,OUTIL!$EU:$EZ,B$1,FALSE),REF!$W:$X,2,FALSE),"Ahmadovitch")))))))))</f>
        <v>Tourteaux et autres résidus des industries alimentaires</v>
      </c>
      <c r="C11" s="5">
        <f>ROUND(IF($A$9="Alimentation, boissons et tabacs",VLOOKUP($A11,OUTIL!$CH:$CM,C$1,FALSE),IF($A$9="Demi produits",VLOOKUP($A11,OUTIL!$CQ:$CV,C$1,FALSE),IF($A$9="Energie  et  lubrifiants",VLOOKUP($A11,OUTIL!$CY:$DD,C$1,FALSE),IF($A$9="Or industriel",VLOOKUP($A11,OUTIL!$DG:$DL,C$1,FALSE),IF($A$9="Produits bruts d'origine animale et vegetale",VLOOKUP($A11,OUTIL!$DO:$DT,C$1,FALSE),IF($A$9="Produits bruts d'origine minerale",VLOOKUP($A11,OUTIL!$DW:$EB,C$1,FALSE),IF($A$9="Produits finis de consommation",VLOOKUP($A11,OUTIL!$EE:$EJ,C$1,FALSE),IF($A$9="Produits finis d'equipement agricole",VLOOKUP($A11,OUTIL!$EM:$ER,C$1,FALSE),IF($A$9="Produits finis d'equipement industriel",VLOOKUP($A11,OUTIL!$EU:$EZ,C$1,FALSE),"Ahmadovitch")))))))))/1000,0)</f>
        <v>764503</v>
      </c>
      <c r="D11" s="5">
        <f>ROUND(IF($A$9="Alimentation, boissons et tabacs",VLOOKUP($A11,OUTIL!$CH:$CM,D$1,FALSE),IF($A$9="Demi produits",VLOOKUP($A11,OUTIL!$CQ:$CV,D$1,FALSE),IF($A$9="Energie  et  lubrifiants",VLOOKUP($A11,OUTIL!$CY:$DD,D$1,FALSE),IF($A$9="Or industriel",VLOOKUP($A11,OUTIL!$DG:$DL,D$1,FALSE),IF($A$9="Produits bruts d'origine animale et vegetale",VLOOKUP($A11,OUTIL!$DO:$DT,D$1,FALSE),IF($A$9="Produits bruts d'origine minerale",VLOOKUP($A11,OUTIL!$DW:$EB,D$1,FALSE),IF($A$9="Produits finis de consommation",VLOOKUP($A11,OUTIL!$EE:$EJ,D$1,FALSE),IF($A$9="Produits finis d'equipement agricole",VLOOKUP($A11,OUTIL!$EM:$ER,D$1,FALSE),IF($A$9="Produits finis d'equipement industriel",VLOOKUP($A11,OUTIL!$EU:$EZ,D$1,FALSE),"Ahmadovitch")))))))))/1000,0)</f>
        <v>2078968</v>
      </c>
      <c r="E11" s="5">
        <f>ROUND(IF($A$9="Alimentation, boissons et tabacs",VLOOKUP($A11,OUTIL!$CH:$CM,E$1,FALSE),IF($A$9="Demi produits",VLOOKUP($A11,OUTIL!$CQ:$CV,E$1,FALSE),IF($A$9="Energie  et  lubrifiants",VLOOKUP($A11,OUTIL!$CY:$DD,E$1,FALSE),IF($A$9="Or industriel",VLOOKUP($A11,OUTIL!$DG:$DL,E$1,FALSE),IF($A$9="Produits bruts d'origine animale et vegetale",VLOOKUP($A11,OUTIL!$DO:$DT,E$1,FALSE),IF($A$9="Produits bruts d'origine minerale",VLOOKUP($A11,OUTIL!$DW:$EB,E$1,FALSE),IF($A$9="Produits finis de consommation",VLOOKUP($A11,OUTIL!$EE:$EJ,E$1,FALSE),IF($A$9="Produits finis d'equipement agricole",VLOOKUP($A11,OUTIL!$EM:$ER,E$1,FALSE),IF($A$9="Produits finis d'equipement industriel",VLOOKUP($A11,OUTIL!$EU:$EZ,E$1,FALSE),"Ahmadovitch")))))))))/1000,0)</f>
        <v>717599</v>
      </c>
      <c r="F11" s="5">
        <f>ROUND(IF($A$9="Alimentation, boissons et tabacs",VLOOKUP($A11,OUTIL!$CH:$CM,F$1,FALSE),IF($A$9="Demi produits",VLOOKUP($A11,OUTIL!$CQ:$CV,F$1,FALSE),IF($A$9="Energie  et  lubrifiants",VLOOKUP($A11,OUTIL!$CY:$DD,F$1,FALSE),IF($A$9="Or industriel",VLOOKUP($A11,OUTIL!$DG:$DL,F$1,FALSE),IF($A$9="Produits bruts d'origine animale et vegetale",VLOOKUP($A11,OUTIL!$DO:$DT,F$1,FALSE),IF($A$9="Produits bruts d'origine minerale",VLOOKUP($A11,OUTIL!$DW:$EB,F$1,FALSE),IF($A$9="Produits finis de consommation",VLOOKUP($A11,OUTIL!$EE:$EJ,F$1,FALSE),IF($A$9="Produits finis d'equipement agricole",VLOOKUP($A11,OUTIL!$EM:$ER,F$1,FALSE),IF($A$9="Produits finis d'equipement industriel",VLOOKUP($A11,OUTIL!$EU:$EZ,F$1,FALSE),"Ahmadovitch")))))))))/1000,0)</f>
        <v>1875253</v>
      </c>
    </row>
    <row r="12" spans="1:6" ht="16.5" x14ac:dyDescent="0.3">
      <c r="A12">
        <v>3</v>
      </c>
      <c r="B12" s="5" t="str">
        <f>IF($A$9="Alimentation, boissons et tabacs",VLOOKUP(VLOOKUP($A12,OUTIL!$CH:$CM,B$1,FALSE),REF!$K:$L,2,FALSE),IF($A$9="Demi produits",VLOOKUP(VLOOKUP($A12,OUTIL!$CQ:$CV,B$1,FALSE),REF!$N:$O,2,FALSE),IF($A$9="Energie  et  lubrifiants",VLOOKUP(VLOOKUP($A12,OUTIL!$CY:$DD,B$1,FALSE),REF!$Z:$AA,2,FALSE),IF($A$9="Or industriel",VLOOKUP(VLOOKUP($A12,OUTIL!$DG:$DL,B$1,FALSE),REF!$AC:$AD,2,FALSE),IF($A$9="Produits bruts d'origine animale et vegetale",VLOOKUP(VLOOKUP($A12,OUTIL!$DO:$DT,B$1,FALSE),REF!$Q:$R,2,FALSE),IF($A$9="Produits bruts d'origine minerale",VLOOKUP(VLOOKUP($A12,OUTIL!$DW:$EB,B$1,FALSE),REF!$AF:$AG,2,FALSE),IF($A$9="Produits finis de consommation",VLOOKUP(VLOOKUP($A12,OUTIL!$EE:$EJ,B$1,FALSE),REF!$T:$U,2,FALSE),IF($A$9="Produits finis d'equipement agricole",VLOOKUP(VLOOKUP($A12,OUTIL!$EM:$ER,B$1,FALSE),REF!$AI:$AJ,2,FALSE),IF($A$9="Produits finis d'equipement industriel",VLOOKUP(VLOOKUP($A12,OUTIL!$EU:$EZ,B$1,FALSE),REF!$W:$X,2,FALSE),"Ahmadovitch")))))))))</f>
        <v>Mais</v>
      </c>
      <c r="C12" s="5">
        <f>ROUND(IF($A$9="Alimentation, boissons et tabacs",VLOOKUP($A12,OUTIL!$CH:$CM,C$1,FALSE),IF($A$9="Demi produits",VLOOKUP($A12,OUTIL!$CQ:$CV,C$1,FALSE),IF($A$9="Energie  et  lubrifiants",VLOOKUP($A12,OUTIL!$CY:$DD,C$1,FALSE),IF($A$9="Or industriel",VLOOKUP($A12,OUTIL!$DG:$DL,C$1,FALSE),IF($A$9="Produits bruts d'origine animale et vegetale",VLOOKUP($A12,OUTIL!$DO:$DT,C$1,FALSE),IF($A$9="Produits bruts d'origine minerale",VLOOKUP($A12,OUTIL!$DW:$EB,C$1,FALSE),IF($A$9="Produits finis de consommation",VLOOKUP($A12,OUTIL!$EE:$EJ,C$1,FALSE),IF($A$9="Produits finis d'equipement agricole",VLOOKUP($A12,OUTIL!$EM:$ER,C$1,FALSE),IF($A$9="Produits finis d'equipement industriel",VLOOKUP($A12,OUTIL!$EU:$EZ,C$1,FALSE),"Ahmadovitch")))))))))/1000,0)</f>
        <v>782884</v>
      </c>
      <c r="D12" s="5">
        <f>ROUND(IF($A$9="Alimentation, boissons et tabacs",VLOOKUP($A12,OUTIL!$CH:$CM,D$1,FALSE),IF($A$9="Demi produits",VLOOKUP($A12,OUTIL!$CQ:$CV,D$1,FALSE),IF($A$9="Energie  et  lubrifiants",VLOOKUP($A12,OUTIL!$CY:$DD,D$1,FALSE),IF($A$9="Or industriel",VLOOKUP($A12,OUTIL!$DG:$DL,D$1,FALSE),IF($A$9="Produits bruts d'origine animale et vegetale",VLOOKUP($A12,OUTIL!$DO:$DT,D$1,FALSE),IF($A$9="Produits bruts d'origine minerale",VLOOKUP($A12,OUTIL!$DW:$EB,D$1,FALSE),IF($A$9="Produits finis de consommation",VLOOKUP($A12,OUTIL!$EE:$EJ,D$1,FALSE),IF($A$9="Produits finis d'equipement agricole",VLOOKUP($A12,OUTIL!$EM:$ER,D$1,FALSE),IF($A$9="Produits finis d'equipement industriel",VLOOKUP($A12,OUTIL!$EU:$EZ,D$1,FALSE),"Ahmadovitch")))))))))/1000,0)</f>
        <v>1842319</v>
      </c>
      <c r="E12" s="5">
        <f>ROUND(IF($A$9="Alimentation, boissons et tabacs",VLOOKUP($A12,OUTIL!$CH:$CM,E$1,FALSE),IF($A$9="Demi produits",VLOOKUP($A12,OUTIL!$CQ:$CV,E$1,FALSE),IF($A$9="Energie  et  lubrifiants",VLOOKUP($A12,OUTIL!$CY:$DD,E$1,FALSE),IF($A$9="Or industriel",VLOOKUP($A12,OUTIL!$DG:$DL,E$1,FALSE),IF($A$9="Produits bruts d'origine animale et vegetale",VLOOKUP($A12,OUTIL!$DO:$DT,E$1,FALSE),IF($A$9="Produits bruts d'origine minerale",VLOOKUP($A12,OUTIL!$DW:$EB,E$1,FALSE),IF($A$9="Produits finis de consommation",VLOOKUP($A12,OUTIL!$EE:$EJ,E$1,FALSE),IF($A$9="Produits finis d'equipement agricole",VLOOKUP($A12,OUTIL!$EM:$ER,E$1,FALSE),IF($A$9="Produits finis d'equipement industriel",VLOOKUP($A12,OUTIL!$EU:$EZ,E$1,FALSE),"Ahmadovitch")))))))))/1000,0)</f>
        <v>673008</v>
      </c>
      <c r="F12" s="5">
        <f>ROUND(IF($A$9="Alimentation, boissons et tabacs",VLOOKUP($A12,OUTIL!$CH:$CM,F$1,FALSE),IF($A$9="Demi produits",VLOOKUP($A12,OUTIL!$CQ:$CV,F$1,FALSE),IF($A$9="Energie  et  lubrifiants",VLOOKUP($A12,OUTIL!$CY:$DD,F$1,FALSE),IF($A$9="Or industriel",VLOOKUP($A12,OUTIL!$DG:$DL,F$1,FALSE),IF($A$9="Produits bruts d'origine animale et vegetale",VLOOKUP($A12,OUTIL!$DO:$DT,F$1,FALSE),IF($A$9="Produits bruts d'origine minerale",VLOOKUP($A12,OUTIL!$DW:$EB,F$1,FALSE),IF($A$9="Produits finis de consommation",VLOOKUP($A12,OUTIL!$EE:$EJ,F$1,FALSE),IF($A$9="Produits finis d'equipement agricole",VLOOKUP($A12,OUTIL!$EM:$ER,F$1,FALSE),IF($A$9="Produits finis d'equipement industriel",VLOOKUP($A12,OUTIL!$EU:$EZ,F$1,FALSE),"Ahmadovitch")))))))))/1000,0)</f>
        <v>1797209</v>
      </c>
    </row>
    <row r="13" spans="1:6" ht="16.5" x14ac:dyDescent="0.3">
      <c r="A13">
        <v>4</v>
      </c>
      <c r="B13" s="5" t="str">
        <f>IF($A$9="Alimentation, boissons et tabacs",VLOOKUP(VLOOKUP($A13,OUTIL!$CH:$CM,B$1,FALSE),REF!$K:$L,2,FALSE),IF($A$9="Demi produits",VLOOKUP(VLOOKUP($A13,OUTIL!$CQ:$CV,B$1,FALSE),REF!$N:$O,2,FALSE),IF($A$9="Energie  et  lubrifiants",VLOOKUP(VLOOKUP($A13,OUTIL!$CY:$DD,B$1,FALSE),REF!$Z:$AA,2,FALSE),IF($A$9="Or industriel",VLOOKUP(VLOOKUP($A13,OUTIL!$DG:$DL,B$1,FALSE),REF!$AC:$AD,2,FALSE),IF($A$9="Produits bruts d'origine animale et vegetale",VLOOKUP(VLOOKUP($A13,OUTIL!$DO:$DT,B$1,FALSE),REF!$Q:$R,2,FALSE),IF($A$9="Produits bruts d'origine minerale",VLOOKUP(VLOOKUP($A13,OUTIL!$DW:$EB,B$1,FALSE),REF!$AF:$AG,2,FALSE),IF($A$9="Produits finis de consommation",VLOOKUP(VLOOKUP($A13,OUTIL!$EE:$EJ,B$1,FALSE),REF!$T:$U,2,FALSE),IF($A$9="Produits finis d'equipement agricole",VLOOKUP(VLOOKUP($A13,OUTIL!$EM:$ER,B$1,FALSE),REF!$AI:$AJ,2,FALSE),IF($A$9="Produits finis d'equipement industriel",VLOOKUP(VLOOKUP($A13,OUTIL!$EU:$EZ,B$1,FALSE),REF!$W:$X,2,FALSE),"Ahmadovitch")))))))))</f>
        <v>Fruits frais ou secs, congelés ou en saumure</v>
      </c>
      <c r="C13" s="5">
        <f>ROUND(IF($A$9="Alimentation, boissons et tabacs",VLOOKUP($A13,OUTIL!$CH:$CM,C$1,FALSE),IF($A$9="Demi produits",VLOOKUP($A13,OUTIL!$CQ:$CV,C$1,FALSE),IF($A$9="Energie  et  lubrifiants",VLOOKUP($A13,OUTIL!$CY:$DD,C$1,FALSE),IF($A$9="Or industriel",VLOOKUP($A13,OUTIL!$DG:$DL,C$1,FALSE),IF($A$9="Produits bruts d'origine animale et vegetale",VLOOKUP($A13,OUTIL!$DO:$DT,C$1,FALSE),IF($A$9="Produits bruts d'origine minerale",VLOOKUP($A13,OUTIL!$DW:$EB,C$1,FALSE),IF($A$9="Produits finis de consommation",VLOOKUP($A13,OUTIL!$EE:$EJ,C$1,FALSE),IF($A$9="Produits finis d'equipement agricole",VLOOKUP($A13,OUTIL!$EM:$ER,C$1,FALSE),IF($A$9="Produits finis d'equipement industriel",VLOOKUP($A13,OUTIL!$EU:$EZ,C$1,FALSE),"Ahmadovitch")))))))))/1000,0)</f>
        <v>57121</v>
      </c>
      <c r="D13" s="5">
        <f>ROUND(IF($A$9="Alimentation, boissons et tabacs",VLOOKUP($A13,OUTIL!$CH:$CM,D$1,FALSE),IF($A$9="Demi produits",VLOOKUP($A13,OUTIL!$CQ:$CV,D$1,FALSE),IF($A$9="Energie  et  lubrifiants",VLOOKUP($A13,OUTIL!$CY:$DD,D$1,FALSE),IF($A$9="Or industriel",VLOOKUP($A13,OUTIL!$DG:$DL,D$1,FALSE),IF($A$9="Produits bruts d'origine animale et vegetale",VLOOKUP($A13,OUTIL!$DO:$DT,D$1,FALSE),IF($A$9="Produits bruts d'origine minerale",VLOOKUP($A13,OUTIL!$DW:$EB,D$1,FALSE),IF($A$9="Produits finis de consommation",VLOOKUP($A13,OUTIL!$EE:$EJ,D$1,FALSE),IF($A$9="Produits finis d'equipement agricole",VLOOKUP($A13,OUTIL!$EM:$ER,D$1,FALSE),IF($A$9="Produits finis d'equipement industriel",VLOOKUP($A13,OUTIL!$EU:$EZ,D$1,FALSE),"Ahmadovitch")))))))))/1000,0)</f>
        <v>1404492</v>
      </c>
      <c r="E13" s="5">
        <f>ROUND(IF($A$9="Alimentation, boissons et tabacs",VLOOKUP($A13,OUTIL!$CH:$CM,E$1,FALSE),IF($A$9="Demi produits",VLOOKUP($A13,OUTIL!$CQ:$CV,E$1,FALSE),IF($A$9="Energie  et  lubrifiants",VLOOKUP($A13,OUTIL!$CY:$DD,E$1,FALSE),IF($A$9="Or industriel",VLOOKUP($A13,OUTIL!$DG:$DL,E$1,FALSE),IF($A$9="Produits bruts d'origine animale et vegetale",VLOOKUP($A13,OUTIL!$DO:$DT,E$1,FALSE),IF($A$9="Produits bruts d'origine minerale",VLOOKUP($A13,OUTIL!$DW:$EB,E$1,FALSE),IF($A$9="Produits finis de consommation",VLOOKUP($A13,OUTIL!$EE:$EJ,E$1,FALSE),IF($A$9="Produits finis d'equipement agricole",VLOOKUP($A13,OUTIL!$EM:$ER,E$1,FALSE),IF($A$9="Produits finis d'equipement industriel",VLOOKUP($A13,OUTIL!$EU:$EZ,E$1,FALSE),"Ahmadovitch")))))))))/1000,0)</f>
        <v>47858</v>
      </c>
      <c r="F13" s="5">
        <f>ROUND(IF($A$9="Alimentation, boissons et tabacs",VLOOKUP($A13,OUTIL!$CH:$CM,F$1,FALSE),IF($A$9="Demi produits",VLOOKUP($A13,OUTIL!$CQ:$CV,F$1,FALSE),IF($A$9="Energie  et  lubrifiants",VLOOKUP($A13,OUTIL!$CY:$DD,F$1,FALSE),IF($A$9="Or industriel",VLOOKUP($A13,OUTIL!$DG:$DL,F$1,FALSE),IF($A$9="Produits bruts d'origine animale et vegetale",VLOOKUP($A13,OUTIL!$DO:$DT,F$1,FALSE),IF($A$9="Produits bruts d'origine minerale",VLOOKUP($A13,OUTIL!$DW:$EB,F$1,FALSE),IF($A$9="Produits finis de consommation",VLOOKUP($A13,OUTIL!$EE:$EJ,F$1,FALSE),IF($A$9="Produits finis d'equipement agricole",VLOOKUP($A13,OUTIL!$EM:$ER,F$1,FALSE),IF($A$9="Produits finis d'equipement industriel",VLOOKUP($A13,OUTIL!$EU:$EZ,F$1,FALSE),"Ahmadovitch")))))))))/1000,0)</f>
        <v>1183507</v>
      </c>
    </row>
    <row r="14" spans="1:6" ht="16.5" x14ac:dyDescent="0.3">
      <c r="A14">
        <v>5</v>
      </c>
      <c r="B14" s="5" t="str">
        <f>IF($A$9="Alimentation, boissons et tabacs",VLOOKUP(VLOOKUP($A14,OUTIL!$CH:$CM,B$1,FALSE),REF!$K:$L,2,FALSE),IF($A$9="Demi produits",VLOOKUP(VLOOKUP($A14,OUTIL!$CQ:$CV,B$1,FALSE),REF!$N:$O,2,FALSE),IF($A$9="Energie  et  lubrifiants",VLOOKUP(VLOOKUP($A14,OUTIL!$CY:$DD,B$1,FALSE),REF!$Z:$AA,2,FALSE),IF($A$9="Or industriel",VLOOKUP(VLOOKUP($A14,OUTIL!$DG:$DL,B$1,FALSE),REF!$AC:$AD,2,FALSE),IF($A$9="Produits bruts d'origine animale et vegetale",VLOOKUP(VLOOKUP($A14,OUTIL!$DO:$DT,B$1,FALSE),REF!$Q:$R,2,FALSE),IF($A$9="Produits bruts d'origine minerale",VLOOKUP(VLOOKUP($A14,OUTIL!$DW:$EB,B$1,FALSE),REF!$AF:$AG,2,FALSE),IF($A$9="Produits finis de consommation",VLOOKUP(VLOOKUP($A14,OUTIL!$EE:$EJ,B$1,FALSE),REF!$T:$U,2,FALSE),IF($A$9="Produits finis d'equipement agricole",VLOOKUP(VLOOKUP($A14,OUTIL!$EM:$ER,B$1,FALSE),REF!$AI:$AJ,2,FALSE),IF($A$9="Produits finis d'equipement industriel",VLOOKUP(VLOOKUP($A14,OUTIL!$EU:$EZ,B$1,FALSE),REF!$W:$X,2,FALSE),"Ahmadovitch")))))))))</f>
        <v>Sucre brut ou raffiné</v>
      </c>
      <c r="C14" s="5">
        <f>ROUND(IF($A$9="Alimentation, boissons et tabacs",VLOOKUP($A14,OUTIL!$CH:$CM,C$1,FALSE),IF($A$9="Demi produits",VLOOKUP($A14,OUTIL!$CQ:$CV,C$1,FALSE),IF($A$9="Energie  et  lubrifiants",VLOOKUP($A14,OUTIL!$CY:$DD,C$1,FALSE),IF($A$9="Or industriel",VLOOKUP($A14,OUTIL!$DG:$DL,C$1,FALSE),IF($A$9="Produits bruts d'origine animale et vegetale",VLOOKUP($A14,OUTIL!$DO:$DT,C$1,FALSE),IF($A$9="Produits bruts d'origine minerale",VLOOKUP($A14,OUTIL!$DW:$EB,C$1,FALSE),IF($A$9="Produits finis de consommation",VLOOKUP($A14,OUTIL!$EE:$EJ,C$1,FALSE),IF($A$9="Produits finis d'equipement agricole",VLOOKUP($A14,OUTIL!$EM:$ER,C$1,FALSE),IF($A$9="Produits finis d'equipement industriel",VLOOKUP($A14,OUTIL!$EU:$EZ,C$1,FALSE),"Ahmadovitch")))))))))/1000,0)</f>
        <v>267591</v>
      </c>
      <c r="D14" s="5">
        <f>ROUND(IF($A$9="Alimentation, boissons et tabacs",VLOOKUP($A14,OUTIL!$CH:$CM,D$1,FALSE),IF($A$9="Demi produits",VLOOKUP($A14,OUTIL!$CQ:$CV,D$1,FALSE),IF($A$9="Energie  et  lubrifiants",VLOOKUP($A14,OUTIL!$CY:$DD,D$1,FALSE),IF($A$9="Or industriel",VLOOKUP($A14,OUTIL!$DG:$DL,D$1,FALSE),IF($A$9="Produits bruts d'origine animale et vegetale",VLOOKUP($A14,OUTIL!$DO:$DT,D$1,FALSE),IF($A$9="Produits bruts d'origine minerale",VLOOKUP($A14,OUTIL!$DW:$EB,D$1,FALSE),IF($A$9="Produits finis de consommation",VLOOKUP($A14,OUTIL!$EE:$EJ,D$1,FALSE),IF($A$9="Produits finis d'equipement agricole",VLOOKUP($A14,OUTIL!$EM:$ER,D$1,FALSE),IF($A$9="Produits finis d'equipement industriel",VLOOKUP($A14,OUTIL!$EU:$EZ,D$1,FALSE),"Ahmadovitch")))))))))/1000,0)</f>
        <v>954014</v>
      </c>
      <c r="E14" s="5">
        <f>ROUND(IF($A$9="Alimentation, boissons et tabacs",VLOOKUP($A14,OUTIL!$CH:$CM,E$1,FALSE),IF($A$9="Demi produits",VLOOKUP($A14,OUTIL!$CQ:$CV,E$1,FALSE),IF($A$9="Energie  et  lubrifiants",VLOOKUP($A14,OUTIL!$CY:$DD,E$1,FALSE),IF($A$9="Or industriel",VLOOKUP($A14,OUTIL!$DG:$DL,E$1,FALSE),IF($A$9="Produits bruts d'origine animale et vegetale",VLOOKUP($A14,OUTIL!$DO:$DT,E$1,FALSE),IF($A$9="Produits bruts d'origine minerale",VLOOKUP($A14,OUTIL!$DW:$EB,E$1,FALSE),IF($A$9="Produits finis de consommation",VLOOKUP($A14,OUTIL!$EE:$EJ,E$1,FALSE),IF($A$9="Produits finis d'equipement agricole",VLOOKUP($A14,OUTIL!$EM:$ER,E$1,FALSE),IF($A$9="Produits finis d'equipement industriel",VLOOKUP($A14,OUTIL!$EU:$EZ,E$1,FALSE),"Ahmadovitch")))))))))/1000,0)</f>
        <v>369014</v>
      </c>
      <c r="F14" s="5">
        <f>ROUND(IF($A$9="Alimentation, boissons et tabacs",VLOOKUP($A14,OUTIL!$CH:$CM,F$1,FALSE),IF($A$9="Demi produits",VLOOKUP($A14,OUTIL!$CQ:$CV,F$1,FALSE),IF($A$9="Energie  et  lubrifiants",VLOOKUP($A14,OUTIL!$CY:$DD,F$1,FALSE),IF($A$9="Or industriel",VLOOKUP($A14,OUTIL!$DG:$DL,F$1,FALSE),IF($A$9="Produits bruts d'origine animale et vegetale",VLOOKUP($A14,OUTIL!$DO:$DT,F$1,FALSE),IF($A$9="Produits bruts d'origine minerale",VLOOKUP($A14,OUTIL!$DW:$EB,F$1,FALSE),IF($A$9="Produits finis de consommation",VLOOKUP($A14,OUTIL!$EE:$EJ,F$1,FALSE),IF($A$9="Produits finis d'equipement agricole",VLOOKUP($A14,OUTIL!$EM:$ER,F$1,FALSE),IF($A$9="Produits finis d'equipement industriel",VLOOKUP($A14,OUTIL!$EU:$EZ,F$1,FALSE),"Ahmadovitch")))))))))/1000,0)</f>
        <v>1956460</v>
      </c>
    </row>
    <row r="15" spans="1:6" ht="16.5" x14ac:dyDescent="0.3">
      <c r="A15">
        <v>6</v>
      </c>
      <c r="B15" s="5" t="str">
        <f>IF($A$9="Alimentation, boissons et tabacs",VLOOKUP(VLOOKUP($A15,OUTIL!$CH:$CM,B$1,FALSE),REF!$K:$L,2,FALSE),IF($A$9="Demi produits",VLOOKUP(VLOOKUP($A15,OUTIL!$CQ:$CV,B$1,FALSE),REF!$N:$O,2,FALSE),IF($A$9="Energie  et  lubrifiants",VLOOKUP(VLOOKUP($A15,OUTIL!$CY:$DD,B$1,FALSE),REF!$Z:$AA,2,FALSE),IF($A$9="Or industriel",VLOOKUP(VLOOKUP($A15,OUTIL!$DG:$DL,B$1,FALSE),REF!$AC:$AD,2,FALSE),IF($A$9="Produits bruts d'origine animale et vegetale",VLOOKUP(VLOOKUP($A15,OUTIL!$DO:$DT,B$1,FALSE),REF!$Q:$R,2,FALSE),IF($A$9="Produits bruts d'origine minerale",VLOOKUP(VLOOKUP($A15,OUTIL!$DW:$EB,B$1,FALSE),REF!$AF:$AG,2,FALSE),IF($A$9="Produits finis de consommation",VLOOKUP(VLOOKUP($A15,OUTIL!$EE:$EJ,B$1,FALSE),REF!$T:$U,2,FALSE),IF($A$9="Produits finis d'equipement agricole",VLOOKUP(VLOOKUP($A15,OUTIL!$EM:$ER,B$1,FALSE),REF!$AI:$AJ,2,FALSE),IF($A$9="Produits finis d'equipement industriel",VLOOKUP(VLOOKUP($A15,OUTIL!$EU:$EZ,B$1,FALSE),REF!$W:$X,2,FALSE),"Ahmadovitch")))))))))</f>
        <v>Animaux vivants</v>
      </c>
      <c r="C15" s="5">
        <f>ROUND(IF($A$9="Alimentation, boissons et tabacs",VLOOKUP($A15,OUTIL!$CH:$CM,C$1,FALSE),IF($A$9="Demi produits",VLOOKUP($A15,OUTIL!$CQ:$CV,C$1,FALSE),IF($A$9="Energie  et  lubrifiants",VLOOKUP($A15,OUTIL!$CY:$DD,C$1,FALSE),IF($A$9="Or industriel",VLOOKUP($A15,OUTIL!$DG:$DL,C$1,FALSE),IF($A$9="Produits bruts d'origine animale et vegetale",VLOOKUP($A15,OUTIL!$DO:$DT,C$1,FALSE),IF($A$9="Produits bruts d'origine minerale",VLOOKUP($A15,OUTIL!$DW:$EB,C$1,FALSE),IF($A$9="Produits finis de consommation",VLOOKUP($A15,OUTIL!$EE:$EJ,C$1,FALSE),IF($A$9="Produits finis d'equipement agricole",VLOOKUP($A15,OUTIL!$EM:$ER,C$1,FALSE),IF($A$9="Produits finis d'equipement industriel",VLOOKUP($A15,OUTIL!$EU:$EZ,C$1,FALSE),"Ahmadovitch")))))))))/1000,0)</f>
        <v>20098</v>
      </c>
      <c r="D15" s="5">
        <f>ROUND(IF($A$9="Alimentation, boissons et tabacs",VLOOKUP($A15,OUTIL!$CH:$CM,D$1,FALSE),IF($A$9="Demi produits",VLOOKUP($A15,OUTIL!$CQ:$CV,D$1,FALSE),IF($A$9="Energie  et  lubrifiants",VLOOKUP($A15,OUTIL!$CY:$DD,D$1,FALSE),IF($A$9="Or industriel",VLOOKUP($A15,OUTIL!$DG:$DL,D$1,FALSE),IF($A$9="Produits bruts d'origine animale et vegetale",VLOOKUP($A15,OUTIL!$DO:$DT,D$1,FALSE),IF($A$9="Produits bruts d'origine minerale",VLOOKUP($A15,OUTIL!$DW:$EB,D$1,FALSE),IF($A$9="Produits finis de consommation",VLOOKUP($A15,OUTIL!$EE:$EJ,D$1,FALSE),IF($A$9="Produits finis d'equipement agricole",VLOOKUP($A15,OUTIL!$EM:$ER,D$1,FALSE),IF($A$9="Produits finis d'equipement industriel",VLOOKUP($A15,OUTIL!$EU:$EZ,D$1,FALSE),"Ahmadovitch")))))))))/1000,0)</f>
        <v>874483</v>
      </c>
      <c r="E15" s="5">
        <f>ROUND(IF($A$9="Alimentation, boissons et tabacs",VLOOKUP($A15,OUTIL!$CH:$CM,E$1,FALSE),IF($A$9="Demi produits",VLOOKUP($A15,OUTIL!$CQ:$CV,E$1,FALSE),IF($A$9="Energie  et  lubrifiants",VLOOKUP($A15,OUTIL!$CY:$DD,E$1,FALSE),IF($A$9="Or industriel",VLOOKUP($A15,OUTIL!$DG:$DL,E$1,FALSE),IF($A$9="Produits bruts d'origine animale et vegetale",VLOOKUP($A15,OUTIL!$DO:$DT,E$1,FALSE),IF($A$9="Produits bruts d'origine minerale",VLOOKUP($A15,OUTIL!$DW:$EB,E$1,FALSE),IF($A$9="Produits finis de consommation",VLOOKUP($A15,OUTIL!$EE:$EJ,E$1,FALSE),IF($A$9="Produits finis d'equipement agricole",VLOOKUP($A15,OUTIL!$EM:$ER,E$1,FALSE),IF($A$9="Produits finis d'equipement industriel",VLOOKUP($A15,OUTIL!$EU:$EZ,E$1,FALSE),"Ahmadovitch")))))))))/1000,0)</f>
        <v>41183</v>
      </c>
      <c r="F15" s="5">
        <f>ROUND(IF($A$9="Alimentation, boissons et tabacs",VLOOKUP($A15,OUTIL!$CH:$CM,F$1,FALSE),IF($A$9="Demi produits",VLOOKUP($A15,OUTIL!$CQ:$CV,F$1,FALSE),IF($A$9="Energie  et  lubrifiants",VLOOKUP($A15,OUTIL!$CY:$DD,F$1,FALSE),IF($A$9="Or industriel",VLOOKUP($A15,OUTIL!$DG:$DL,F$1,FALSE),IF($A$9="Produits bruts d'origine animale et vegetale",VLOOKUP($A15,OUTIL!$DO:$DT,F$1,FALSE),IF($A$9="Produits bruts d'origine minerale",VLOOKUP($A15,OUTIL!$DW:$EB,F$1,FALSE),IF($A$9="Produits finis de consommation",VLOOKUP($A15,OUTIL!$EE:$EJ,F$1,FALSE),IF($A$9="Produits finis d'equipement agricole",VLOOKUP($A15,OUTIL!$EM:$ER,F$1,FALSE),IF($A$9="Produits finis d'equipement industriel",VLOOKUP($A15,OUTIL!$EU:$EZ,F$1,FALSE),"Ahmadovitch")))))))))/1000,0)</f>
        <v>1856443</v>
      </c>
    </row>
    <row r="16" spans="1:6" ht="16.5" x14ac:dyDescent="0.3">
      <c r="A16">
        <v>7</v>
      </c>
      <c r="B16" s="5" t="str">
        <f>IF($A$9="Alimentation, boissons et tabacs",VLOOKUP(VLOOKUP($A16,OUTIL!$CH:$CM,B$1,FALSE),REF!$K:$L,2,FALSE),IF($A$9="Demi produits",VLOOKUP(VLOOKUP($A16,OUTIL!$CQ:$CV,B$1,FALSE),REF!$N:$O,2,FALSE),IF($A$9="Energie  et  lubrifiants",VLOOKUP(VLOOKUP($A16,OUTIL!$CY:$DD,B$1,FALSE),REF!$Z:$AA,2,FALSE),IF($A$9="Or industriel",VLOOKUP(VLOOKUP($A16,OUTIL!$DG:$DL,B$1,FALSE),REF!$AC:$AD,2,FALSE),IF($A$9="Produits bruts d'origine animale et vegetale",VLOOKUP(VLOOKUP($A16,OUTIL!$DO:$DT,B$1,FALSE),REF!$Q:$R,2,FALSE),IF($A$9="Produits bruts d'origine minerale",VLOOKUP(VLOOKUP($A16,OUTIL!$DW:$EB,B$1,FALSE),REF!$AF:$AG,2,FALSE),IF($A$9="Produits finis de consommation",VLOOKUP(VLOOKUP($A16,OUTIL!$EE:$EJ,B$1,FALSE),REF!$T:$U,2,FALSE),IF($A$9="Produits finis d'equipement agricole",VLOOKUP(VLOOKUP($A16,OUTIL!$EM:$ER,B$1,FALSE),REF!$AI:$AJ,2,FALSE),IF($A$9="Produits finis d'equipement industriel",VLOOKUP(VLOOKUP($A16,OUTIL!$EU:$EZ,B$1,FALSE),REF!$W:$X,2,FALSE),"Ahmadovitch")))))))))</f>
        <v>Dattes</v>
      </c>
      <c r="C16" s="5">
        <f>ROUND(IF($A$9="Alimentation, boissons et tabacs",VLOOKUP($A16,OUTIL!$CH:$CM,C$1,FALSE),IF($A$9="Demi produits",VLOOKUP($A16,OUTIL!$CQ:$CV,C$1,FALSE),IF($A$9="Energie  et  lubrifiants",VLOOKUP($A16,OUTIL!$CY:$DD,C$1,FALSE),IF($A$9="Or industriel",VLOOKUP($A16,OUTIL!$DG:$DL,C$1,FALSE),IF($A$9="Produits bruts d'origine animale et vegetale",VLOOKUP($A16,OUTIL!$DO:$DT,C$1,FALSE),IF($A$9="Produits bruts d'origine minerale",VLOOKUP($A16,OUTIL!$DW:$EB,C$1,FALSE),IF($A$9="Produits finis de consommation",VLOOKUP($A16,OUTIL!$EE:$EJ,C$1,FALSE),IF($A$9="Produits finis d'equipement agricole",VLOOKUP($A16,OUTIL!$EM:$ER,C$1,FALSE),IF($A$9="Produits finis d'equipement industriel",VLOOKUP($A16,OUTIL!$EU:$EZ,C$1,FALSE),"Ahmadovitch")))))))))/1000,0)</f>
        <v>50623</v>
      </c>
      <c r="D16" s="5">
        <f>ROUND(IF($A$9="Alimentation, boissons et tabacs",VLOOKUP($A16,OUTIL!$CH:$CM,D$1,FALSE),IF($A$9="Demi produits",VLOOKUP($A16,OUTIL!$CQ:$CV,D$1,FALSE),IF($A$9="Energie  et  lubrifiants",VLOOKUP($A16,OUTIL!$CY:$DD,D$1,FALSE),IF($A$9="Or industriel",VLOOKUP($A16,OUTIL!$DG:$DL,D$1,FALSE),IF($A$9="Produits bruts d'origine animale et vegetale",VLOOKUP($A16,OUTIL!$DO:$DT,D$1,FALSE),IF($A$9="Produits bruts d'origine minerale",VLOOKUP($A16,OUTIL!$DW:$EB,D$1,FALSE),IF($A$9="Produits finis de consommation",VLOOKUP($A16,OUTIL!$EE:$EJ,D$1,FALSE),IF($A$9="Produits finis d'equipement agricole",VLOOKUP($A16,OUTIL!$EM:$ER,D$1,FALSE),IF($A$9="Produits finis d'equipement industriel",VLOOKUP($A16,OUTIL!$EU:$EZ,D$1,FALSE),"Ahmadovitch")))))))))/1000,0)</f>
        <v>867272</v>
      </c>
      <c r="E16" s="5">
        <f>ROUND(IF($A$9="Alimentation, boissons et tabacs",VLOOKUP($A16,OUTIL!$CH:$CM,E$1,FALSE),IF($A$9="Demi produits",VLOOKUP($A16,OUTIL!$CQ:$CV,E$1,FALSE),IF($A$9="Energie  et  lubrifiants",VLOOKUP($A16,OUTIL!$CY:$DD,E$1,FALSE),IF($A$9="Or industriel",VLOOKUP($A16,OUTIL!$DG:$DL,E$1,FALSE),IF($A$9="Produits bruts d'origine animale et vegetale",VLOOKUP($A16,OUTIL!$DO:$DT,E$1,FALSE),IF($A$9="Produits bruts d'origine minerale",VLOOKUP($A16,OUTIL!$DW:$EB,E$1,FALSE),IF($A$9="Produits finis de consommation",VLOOKUP($A16,OUTIL!$EE:$EJ,E$1,FALSE),IF($A$9="Produits finis d'equipement agricole",VLOOKUP($A16,OUTIL!$EM:$ER,E$1,FALSE),IF($A$9="Produits finis d'equipement industriel",VLOOKUP($A16,OUTIL!$EU:$EZ,E$1,FALSE),"Ahmadovitch")))))))))/1000,0)</f>
        <v>79015</v>
      </c>
      <c r="F16" s="5">
        <f>ROUND(IF($A$9="Alimentation, boissons et tabacs",VLOOKUP($A16,OUTIL!$CH:$CM,F$1,FALSE),IF($A$9="Demi produits",VLOOKUP($A16,OUTIL!$CQ:$CV,F$1,FALSE),IF($A$9="Energie  et  lubrifiants",VLOOKUP($A16,OUTIL!$CY:$DD,F$1,FALSE),IF($A$9="Or industriel",VLOOKUP($A16,OUTIL!$DG:$DL,F$1,FALSE),IF($A$9="Produits bruts d'origine animale et vegetale",VLOOKUP($A16,OUTIL!$DO:$DT,F$1,FALSE),IF($A$9="Produits bruts d'origine minerale",VLOOKUP($A16,OUTIL!$DW:$EB,F$1,FALSE),IF($A$9="Produits finis de consommation",VLOOKUP($A16,OUTIL!$EE:$EJ,F$1,FALSE),IF($A$9="Produits finis d'equipement agricole",VLOOKUP($A16,OUTIL!$EM:$ER,F$1,FALSE),IF($A$9="Produits finis d'equipement industriel",VLOOKUP($A16,OUTIL!$EU:$EZ,F$1,FALSE),"Ahmadovitch")))))))))/1000,0)</f>
        <v>1537536</v>
      </c>
    </row>
    <row r="17" spans="1:6" ht="16.5" x14ac:dyDescent="0.3">
      <c r="A17">
        <v>8</v>
      </c>
      <c r="B17" s="5" t="str">
        <f>IF($A$9="Alimentation, boissons et tabacs",VLOOKUP(VLOOKUP($A17,OUTIL!$CH:$CM,B$1,FALSE),REF!$K:$L,2,FALSE),IF($A$9="Demi produits",VLOOKUP(VLOOKUP($A17,OUTIL!$CQ:$CV,B$1,FALSE),REF!$N:$O,2,FALSE),IF($A$9="Energie  et  lubrifiants",VLOOKUP(VLOOKUP($A17,OUTIL!$CY:$DD,B$1,FALSE),REF!$Z:$AA,2,FALSE),IF($A$9="Or industriel",VLOOKUP(VLOOKUP($A17,OUTIL!$DG:$DL,B$1,FALSE),REF!$AC:$AD,2,FALSE),IF($A$9="Produits bruts d'origine animale et vegetale",VLOOKUP(VLOOKUP($A17,OUTIL!$DO:$DT,B$1,FALSE),REF!$Q:$R,2,FALSE),IF($A$9="Produits bruts d'origine minerale",VLOOKUP(VLOOKUP($A17,OUTIL!$DW:$EB,B$1,FALSE),REF!$AF:$AG,2,FALSE),IF($A$9="Produits finis de consommation",VLOOKUP(VLOOKUP($A17,OUTIL!$EE:$EJ,B$1,FALSE),REF!$T:$U,2,FALSE),IF($A$9="Produits finis d'equipement agricole",VLOOKUP(VLOOKUP($A17,OUTIL!$EM:$ER,B$1,FALSE),REF!$AI:$AJ,2,FALSE),IF($A$9="Produits finis d'equipement industriel",VLOOKUP(VLOOKUP($A17,OUTIL!$EU:$EZ,B$1,FALSE),REF!$W:$X,2,FALSE),"Ahmadovitch")))))))))</f>
        <v>Café</v>
      </c>
      <c r="C17" s="5">
        <f>ROUND(IF($A$9="Alimentation, boissons et tabacs",VLOOKUP($A17,OUTIL!$CH:$CM,C$1,FALSE),IF($A$9="Demi produits",VLOOKUP($A17,OUTIL!$CQ:$CV,C$1,FALSE),IF($A$9="Energie  et  lubrifiants",VLOOKUP($A17,OUTIL!$CY:$DD,C$1,FALSE),IF($A$9="Or industriel",VLOOKUP($A17,OUTIL!$DG:$DL,C$1,FALSE),IF($A$9="Produits bruts d'origine animale et vegetale",VLOOKUP($A17,OUTIL!$DO:$DT,C$1,FALSE),IF($A$9="Produits bruts d'origine minerale",VLOOKUP($A17,OUTIL!$DW:$EB,C$1,FALSE),IF($A$9="Produits finis de consommation",VLOOKUP($A17,OUTIL!$EE:$EJ,C$1,FALSE),IF($A$9="Produits finis d'equipement agricole",VLOOKUP($A17,OUTIL!$EM:$ER,C$1,FALSE),IF($A$9="Produits finis d'equipement industriel",VLOOKUP($A17,OUTIL!$EU:$EZ,C$1,FALSE),"Ahmadovitch")))))))))/1000,0)</f>
        <v>14311</v>
      </c>
      <c r="D17" s="5">
        <f>ROUND(IF($A$9="Alimentation, boissons et tabacs",VLOOKUP($A17,OUTIL!$CH:$CM,D$1,FALSE),IF($A$9="Demi produits",VLOOKUP($A17,OUTIL!$CQ:$CV,D$1,FALSE),IF($A$9="Energie  et  lubrifiants",VLOOKUP($A17,OUTIL!$CY:$DD,D$1,FALSE),IF($A$9="Or industriel",VLOOKUP($A17,OUTIL!$DG:$DL,D$1,FALSE),IF($A$9="Produits bruts d'origine animale et vegetale",VLOOKUP($A17,OUTIL!$DO:$DT,D$1,FALSE),IF($A$9="Produits bruts d'origine minerale",VLOOKUP($A17,OUTIL!$DW:$EB,D$1,FALSE),IF($A$9="Produits finis de consommation",VLOOKUP($A17,OUTIL!$EE:$EJ,D$1,FALSE),IF($A$9="Produits finis d'equipement agricole",VLOOKUP($A17,OUTIL!$EM:$ER,D$1,FALSE),IF($A$9="Produits finis d'equipement industriel",VLOOKUP($A17,OUTIL!$EU:$EZ,D$1,FALSE),"Ahmadovitch")))))))))/1000,0)</f>
        <v>755495</v>
      </c>
      <c r="E17" s="5">
        <f>ROUND(IF($A$9="Alimentation, boissons et tabacs",VLOOKUP($A17,OUTIL!$CH:$CM,E$1,FALSE),IF($A$9="Demi produits",VLOOKUP($A17,OUTIL!$CQ:$CV,E$1,FALSE),IF($A$9="Energie  et  lubrifiants",VLOOKUP($A17,OUTIL!$CY:$DD,E$1,FALSE),IF($A$9="Or industriel",VLOOKUP($A17,OUTIL!$DG:$DL,E$1,FALSE),IF($A$9="Produits bruts d'origine animale et vegetale",VLOOKUP($A17,OUTIL!$DO:$DT,E$1,FALSE),IF($A$9="Produits bruts d'origine minerale",VLOOKUP($A17,OUTIL!$DW:$EB,E$1,FALSE),IF($A$9="Produits finis de consommation",VLOOKUP($A17,OUTIL!$EE:$EJ,E$1,FALSE),IF($A$9="Produits finis d'equipement agricole",VLOOKUP($A17,OUTIL!$EM:$ER,E$1,FALSE),IF($A$9="Produits finis d'equipement industriel",VLOOKUP($A17,OUTIL!$EU:$EZ,E$1,FALSE),"Ahmadovitch")))))))))/1000,0)</f>
        <v>14574</v>
      </c>
      <c r="F17" s="5">
        <f>ROUND(IF($A$9="Alimentation, boissons et tabacs",VLOOKUP($A17,OUTIL!$CH:$CM,F$1,FALSE),IF($A$9="Demi produits",VLOOKUP($A17,OUTIL!$CQ:$CV,F$1,FALSE),IF($A$9="Energie  et  lubrifiants",VLOOKUP($A17,OUTIL!$CY:$DD,F$1,FALSE),IF($A$9="Or industriel",VLOOKUP($A17,OUTIL!$DG:$DL,F$1,FALSE),IF($A$9="Produits bruts d'origine animale et vegetale",VLOOKUP($A17,OUTIL!$DO:$DT,F$1,FALSE),IF($A$9="Produits bruts d'origine minerale",VLOOKUP($A17,OUTIL!$DW:$EB,F$1,FALSE),IF($A$9="Produits finis de consommation",VLOOKUP($A17,OUTIL!$EE:$EJ,F$1,FALSE),IF($A$9="Produits finis d'equipement agricole",VLOOKUP($A17,OUTIL!$EM:$ER,F$1,FALSE),IF($A$9="Produits finis d'equipement industriel",VLOOKUP($A17,OUTIL!$EU:$EZ,F$1,FALSE),"Ahmadovitch")))))))))/1000,0)</f>
        <v>793384</v>
      </c>
    </row>
    <row r="18" spans="1:6" ht="16.5" x14ac:dyDescent="0.3">
      <c r="A18">
        <v>9</v>
      </c>
      <c r="B18" s="5" t="str">
        <f>IF($A$9="Alimentation, boissons et tabacs",VLOOKUP(VLOOKUP($A18,OUTIL!$CH:$CM,B$1,FALSE),REF!$K:$L,2,FALSE),IF($A$9="Demi produits",VLOOKUP(VLOOKUP($A18,OUTIL!$CQ:$CV,B$1,FALSE),REF!$N:$O,2,FALSE),IF($A$9="Energie  et  lubrifiants",VLOOKUP(VLOOKUP($A18,OUTIL!$CY:$DD,B$1,FALSE),REF!$Z:$AA,2,FALSE),IF($A$9="Or industriel",VLOOKUP(VLOOKUP($A18,OUTIL!$DG:$DL,B$1,FALSE),REF!$AC:$AD,2,FALSE),IF($A$9="Produits bruts d'origine animale et vegetale",VLOOKUP(VLOOKUP($A18,OUTIL!$DO:$DT,B$1,FALSE),REF!$Q:$R,2,FALSE),IF($A$9="Produits bruts d'origine minerale",VLOOKUP(VLOOKUP($A18,OUTIL!$DW:$EB,B$1,FALSE),REF!$AF:$AG,2,FALSE),IF($A$9="Produits finis de consommation",VLOOKUP(VLOOKUP($A18,OUTIL!$EE:$EJ,B$1,FALSE),REF!$T:$U,2,FALSE),IF($A$9="Produits finis d'equipement agricole",VLOOKUP(VLOOKUP($A18,OUTIL!$EM:$ER,B$1,FALSE),REF!$AI:$AJ,2,FALSE),IF($A$9="Produits finis d'equipement industriel",VLOOKUP(VLOOKUP($A18,OUTIL!$EU:$EZ,B$1,FALSE),REF!$W:$X,2,FALSE),"Ahmadovitch")))))))))</f>
        <v>Orge</v>
      </c>
      <c r="C18" s="5">
        <f>ROUND(IF($A$9="Alimentation, boissons et tabacs",VLOOKUP($A18,OUTIL!$CH:$CM,C$1,FALSE),IF($A$9="Demi produits",VLOOKUP($A18,OUTIL!$CQ:$CV,C$1,FALSE),IF($A$9="Energie  et  lubrifiants",VLOOKUP($A18,OUTIL!$CY:$DD,C$1,FALSE),IF($A$9="Or industriel",VLOOKUP($A18,OUTIL!$DG:$DL,C$1,FALSE),IF($A$9="Produits bruts d'origine animale et vegetale",VLOOKUP($A18,OUTIL!$DO:$DT,C$1,FALSE),IF($A$9="Produits bruts d'origine minerale",VLOOKUP($A18,OUTIL!$DW:$EB,C$1,FALSE),IF($A$9="Produits finis de consommation",VLOOKUP($A18,OUTIL!$EE:$EJ,C$1,FALSE),IF($A$9="Produits finis d'equipement agricole",VLOOKUP($A18,OUTIL!$EM:$ER,C$1,FALSE),IF($A$9="Produits finis d'equipement industriel",VLOOKUP($A18,OUTIL!$EU:$EZ,C$1,FALSE),"Ahmadovitch")))))))))/1000,0)</f>
        <v>286796</v>
      </c>
      <c r="D18" s="5">
        <f>ROUND(IF($A$9="Alimentation, boissons et tabacs",VLOOKUP($A18,OUTIL!$CH:$CM,D$1,FALSE),IF($A$9="Demi produits",VLOOKUP($A18,OUTIL!$CQ:$CV,D$1,FALSE),IF($A$9="Energie  et  lubrifiants",VLOOKUP($A18,OUTIL!$CY:$DD,D$1,FALSE),IF($A$9="Or industriel",VLOOKUP($A18,OUTIL!$DG:$DL,D$1,FALSE),IF($A$9="Produits bruts d'origine animale et vegetale",VLOOKUP($A18,OUTIL!$DO:$DT,D$1,FALSE),IF($A$9="Produits bruts d'origine minerale",VLOOKUP($A18,OUTIL!$DW:$EB,D$1,FALSE),IF($A$9="Produits finis de consommation",VLOOKUP($A18,OUTIL!$EE:$EJ,D$1,FALSE),IF($A$9="Produits finis d'equipement agricole",VLOOKUP($A18,OUTIL!$EM:$ER,D$1,FALSE),IF($A$9="Produits finis d'equipement industriel",VLOOKUP($A18,OUTIL!$EU:$EZ,D$1,FALSE),"Ahmadovitch")))))))))/1000,0)</f>
        <v>693537</v>
      </c>
      <c r="E18" s="5">
        <f>ROUND(IF($A$9="Alimentation, boissons et tabacs",VLOOKUP($A18,OUTIL!$CH:$CM,E$1,FALSE),IF($A$9="Demi produits",VLOOKUP($A18,OUTIL!$CQ:$CV,E$1,FALSE),IF($A$9="Energie  et  lubrifiants",VLOOKUP($A18,OUTIL!$CY:$DD,E$1,FALSE),IF($A$9="Or industriel",VLOOKUP($A18,OUTIL!$DG:$DL,E$1,FALSE),IF($A$9="Produits bruts d'origine animale et vegetale",VLOOKUP($A18,OUTIL!$DO:$DT,E$1,FALSE),IF($A$9="Produits bruts d'origine minerale",VLOOKUP($A18,OUTIL!$DW:$EB,E$1,FALSE),IF($A$9="Produits finis de consommation",VLOOKUP($A18,OUTIL!$EE:$EJ,E$1,FALSE),IF($A$9="Produits finis d'equipement agricole",VLOOKUP($A18,OUTIL!$EM:$ER,E$1,FALSE),IF($A$9="Produits finis d'equipement industriel",VLOOKUP($A18,OUTIL!$EU:$EZ,E$1,FALSE),"Ahmadovitch")))))))))/1000,0)</f>
        <v>371413</v>
      </c>
      <c r="F18" s="5">
        <f>ROUND(IF($A$9="Alimentation, boissons et tabacs",VLOOKUP($A18,OUTIL!$CH:$CM,F$1,FALSE),IF($A$9="Demi produits",VLOOKUP($A18,OUTIL!$CQ:$CV,F$1,FALSE),IF($A$9="Energie  et  lubrifiants",VLOOKUP($A18,OUTIL!$CY:$DD,F$1,FALSE),IF($A$9="Or industriel",VLOOKUP($A18,OUTIL!$DG:$DL,F$1,FALSE),IF($A$9="Produits bruts d'origine animale et vegetale",VLOOKUP($A18,OUTIL!$DO:$DT,F$1,FALSE),IF($A$9="Produits bruts d'origine minerale",VLOOKUP($A18,OUTIL!$DW:$EB,F$1,FALSE),IF($A$9="Produits finis de consommation",VLOOKUP($A18,OUTIL!$EE:$EJ,F$1,FALSE),IF($A$9="Produits finis d'equipement agricole",VLOOKUP($A18,OUTIL!$EM:$ER,F$1,FALSE),IF($A$9="Produits finis d'equipement industriel",VLOOKUP($A18,OUTIL!$EU:$EZ,F$1,FALSE),"Ahmadovitch")))))))))/1000,0)</f>
        <v>890672</v>
      </c>
    </row>
    <row r="19" spans="1:6" ht="16.5" x14ac:dyDescent="0.3">
      <c r="A19">
        <v>10</v>
      </c>
      <c r="B19" s="5" t="str">
        <f>IF($A$9="Alimentation, boissons et tabacs",VLOOKUP(VLOOKUP($A19,OUTIL!$CH:$CM,B$1,FALSE),REF!$K:$L,2,FALSE),IF($A$9="Demi produits",VLOOKUP(VLOOKUP($A19,OUTIL!$CQ:$CV,B$1,FALSE),REF!$N:$O,2,FALSE),IF($A$9="Energie  et  lubrifiants",VLOOKUP(VLOOKUP($A19,OUTIL!$CY:$DD,B$1,FALSE),REF!$Z:$AA,2,FALSE),IF($A$9="Or industriel",VLOOKUP(VLOOKUP($A19,OUTIL!$DG:$DL,B$1,FALSE),REF!$AC:$AD,2,FALSE),IF($A$9="Produits bruts d'origine animale et vegetale",VLOOKUP(VLOOKUP($A19,OUTIL!$DO:$DT,B$1,FALSE),REF!$Q:$R,2,FALSE),IF($A$9="Produits bruts d'origine minerale",VLOOKUP(VLOOKUP($A19,OUTIL!$DW:$EB,B$1,FALSE),REF!$AF:$AG,2,FALSE),IF($A$9="Produits finis de consommation",VLOOKUP(VLOOKUP($A19,OUTIL!$EE:$EJ,B$1,FALSE),REF!$T:$U,2,FALSE),IF($A$9="Produits finis d'equipement agricole",VLOOKUP(VLOOKUP($A19,OUTIL!$EM:$ER,B$1,FALSE),REF!$AI:$AJ,2,FALSE),IF($A$9="Produits finis d'equipement industriel",VLOOKUP(VLOOKUP($A19,OUTIL!$EU:$EZ,B$1,FALSE),REF!$W:$X,2,FALSE),"Ahmadovitch")))))))))</f>
        <v>Préparations alimentaires diverses</v>
      </c>
      <c r="C19" s="5">
        <f>ROUND(IF($A$9="Alimentation, boissons et tabacs",VLOOKUP($A19,OUTIL!$CH:$CM,C$1,FALSE),IF($A$9="Demi produits",VLOOKUP($A19,OUTIL!$CQ:$CV,C$1,FALSE),IF($A$9="Energie  et  lubrifiants",VLOOKUP($A19,OUTIL!$CY:$DD,C$1,FALSE),IF($A$9="Or industriel",VLOOKUP($A19,OUTIL!$DG:$DL,C$1,FALSE),IF($A$9="Produits bruts d'origine animale et vegetale",VLOOKUP($A19,OUTIL!$DO:$DT,C$1,FALSE),IF($A$9="Produits bruts d'origine minerale",VLOOKUP($A19,OUTIL!$DW:$EB,C$1,FALSE),IF($A$9="Produits finis de consommation",VLOOKUP($A19,OUTIL!$EE:$EJ,C$1,FALSE),IF($A$9="Produits finis d'equipement agricole",VLOOKUP($A19,OUTIL!$EM:$ER,C$1,FALSE),IF($A$9="Produits finis d'equipement industriel",VLOOKUP($A19,OUTIL!$EU:$EZ,C$1,FALSE),"Ahmadovitch")))))))))/1000,0)</f>
        <v>17224</v>
      </c>
      <c r="D19" s="5">
        <f>ROUND(IF($A$9="Alimentation, boissons et tabacs",VLOOKUP($A19,OUTIL!$CH:$CM,D$1,FALSE),IF($A$9="Demi produits",VLOOKUP($A19,OUTIL!$CQ:$CV,D$1,FALSE),IF($A$9="Energie  et  lubrifiants",VLOOKUP($A19,OUTIL!$CY:$DD,D$1,FALSE),IF($A$9="Or industriel",VLOOKUP($A19,OUTIL!$DG:$DL,D$1,FALSE),IF($A$9="Produits bruts d'origine animale et vegetale",VLOOKUP($A19,OUTIL!$DO:$DT,D$1,FALSE),IF($A$9="Produits bruts d'origine minerale",VLOOKUP($A19,OUTIL!$DW:$EB,D$1,FALSE),IF($A$9="Produits finis de consommation",VLOOKUP($A19,OUTIL!$EE:$EJ,D$1,FALSE),IF($A$9="Produits finis d'equipement agricole",VLOOKUP($A19,OUTIL!$EM:$ER,D$1,FALSE),IF($A$9="Produits finis d'equipement industriel",VLOOKUP($A19,OUTIL!$EU:$EZ,D$1,FALSE),"Ahmadovitch")))))))))/1000,0)</f>
        <v>676940</v>
      </c>
      <c r="E19" s="5">
        <f>ROUND(IF($A$9="Alimentation, boissons et tabacs",VLOOKUP($A19,OUTIL!$CH:$CM,E$1,FALSE),IF($A$9="Demi produits",VLOOKUP($A19,OUTIL!$CQ:$CV,E$1,FALSE),IF($A$9="Energie  et  lubrifiants",VLOOKUP($A19,OUTIL!$CY:$DD,E$1,FALSE),IF($A$9="Or industriel",VLOOKUP($A19,OUTIL!$DG:$DL,E$1,FALSE),IF($A$9="Produits bruts d'origine animale et vegetale",VLOOKUP($A19,OUTIL!$DO:$DT,E$1,FALSE),IF($A$9="Produits bruts d'origine minerale",VLOOKUP($A19,OUTIL!$DW:$EB,E$1,FALSE),IF($A$9="Produits finis de consommation",VLOOKUP($A19,OUTIL!$EE:$EJ,E$1,FALSE),IF($A$9="Produits finis d'equipement agricole",VLOOKUP($A19,OUTIL!$EM:$ER,E$1,FALSE),IF($A$9="Produits finis d'equipement industriel",VLOOKUP($A19,OUTIL!$EU:$EZ,E$1,FALSE),"Ahmadovitch")))))))))/1000,0)</f>
        <v>15587</v>
      </c>
      <c r="F19" s="5">
        <f>ROUND(IF($A$9="Alimentation, boissons et tabacs",VLOOKUP($A19,OUTIL!$CH:$CM,F$1,FALSE),IF($A$9="Demi produits",VLOOKUP($A19,OUTIL!$CQ:$CV,F$1,FALSE),IF($A$9="Energie  et  lubrifiants",VLOOKUP($A19,OUTIL!$CY:$DD,F$1,FALSE),IF($A$9="Or industriel",VLOOKUP($A19,OUTIL!$DG:$DL,F$1,FALSE),IF($A$9="Produits bruts d'origine animale et vegetale",VLOOKUP($A19,OUTIL!$DO:$DT,F$1,FALSE),IF($A$9="Produits bruts d'origine minerale",VLOOKUP($A19,OUTIL!$DW:$EB,F$1,FALSE),IF($A$9="Produits finis de consommation",VLOOKUP($A19,OUTIL!$EE:$EJ,F$1,FALSE),IF($A$9="Produits finis d'equipement agricole",VLOOKUP($A19,OUTIL!$EM:$ER,F$1,FALSE),IF($A$9="Produits finis d'equipement industriel",VLOOKUP($A19,OUTIL!$EU:$EZ,F$1,FALSE),"Ahmadovitch")))))))))/1000,0)</f>
        <v>609896</v>
      </c>
    </row>
    <row r="20" spans="1:6" ht="16.5" x14ac:dyDescent="0.3">
      <c r="A20">
        <v>11</v>
      </c>
      <c r="B20" s="5" t="str">
        <f>IF($A$9="Alimentation, boissons et tabacs",VLOOKUP(VLOOKUP($A20,OUTIL!$CH:$CM,B$1,FALSE),REF!$K:$L,2,FALSE),IF($A$9="Demi produits",VLOOKUP(VLOOKUP($A20,OUTIL!$CQ:$CV,B$1,FALSE),REF!$N:$O,2,FALSE),IF($A$9="Energie  et  lubrifiants",VLOOKUP(VLOOKUP($A20,OUTIL!$CY:$DD,B$1,FALSE),REF!$Z:$AA,2,FALSE),IF($A$9="Or industriel",VLOOKUP(VLOOKUP($A20,OUTIL!$DG:$DL,B$1,FALSE),REF!$AC:$AD,2,FALSE),IF($A$9="Produits bruts d'origine animale et vegetale",VLOOKUP(VLOOKUP($A20,OUTIL!$DO:$DT,B$1,FALSE),REF!$Q:$R,2,FALSE),IF($A$9="Produits bruts d'origine minerale",VLOOKUP(VLOOKUP($A20,OUTIL!$DW:$EB,B$1,FALSE),REF!$AF:$AG,2,FALSE),IF($A$9="Produits finis de consommation",VLOOKUP(VLOOKUP($A20,OUTIL!$EE:$EJ,B$1,FALSE),REF!$T:$U,2,FALSE),IF($A$9="Produits finis d'equipement agricole",VLOOKUP(VLOOKUP($A20,OUTIL!$EM:$ER,B$1,FALSE),REF!$AI:$AJ,2,FALSE),IF($A$9="Produits finis d'equipement industriel",VLOOKUP(VLOOKUP($A20,OUTIL!$EU:$EZ,B$1,FALSE),REF!$W:$X,2,FALSE),"Ahmadovitch")))))))))</f>
        <v>Tabacs</v>
      </c>
      <c r="C20" s="5">
        <f>ROUND(IF($A$9="Alimentation, boissons et tabacs",VLOOKUP($A20,OUTIL!$CH:$CM,C$1,FALSE),IF($A$9="Demi produits",VLOOKUP($A20,OUTIL!$CQ:$CV,C$1,FALSE),IF($A$9="Energie  et  lubrifiants",VLOOKUP($A20,OUTIL!$CY:$DD,C$1,FALSE),IF($A$9="Or industriel",VLOOKUP($A20,OUTIL!$DG:$DL,C$1,FALSE),IF($A$9="Produits bruts d'origine animale et vegetale",VLOOKUP($A20,OUTIL!$DO:$DT,C$1,FALSE),IF($A$9="Produits bruts d'origine minerale",VLOOKUP($A20,OUTIL!$DW:$EB,C$1,FALSE),IF($A$9="Produits finis de consommation",VLOOKUP($A20,OUTIL!$EE:$EJ,C$1,FALSE),IF($A$9="Produits finis d'equipement agricole",VLOOKUP($A20,OUTIL!$EM:$ER,C$1,FALSE),IF($A$9="Produits finis d'equipement industriel",VLOOKUP($A20,OUTIL!$EU:$EZ,C$1,FALSE),"Ahmadovitch")))))))))/1000,0)</f>
        <v>4147</v>
      </c>
      <c r="D20" s="5">
        <f>ROUND(IF($A$9="Alimentation, boissons et tabacs",VLOOKUP($A20,OUTIL!$CH:$CM,D$1,FALSE),IF($A$9="Demi produits",VLOOKUP($A20,OUTIL!$CQ:$CV,D$1,FALSE),IF($A$9="Energie  et  lubrifiants",VLOOKUP($A20,OUTIL!$CY:$DD,D$1,FALSE),IF($A$9="Or industriel",VLOOKUP($A20,OUTIL!$DG:$DL,D$1,FALSE),IF($A$9="Produits bruts d'origine animale et vegetale",VLOOKUP($A20,OUTIL!$DO:$DT,D$1,FALSE),IF($A$9="Produits bruts d'origine minerale",VLOOKUP($A20,OUTIL!$DW:$EB,D$1,FALSE),IF($A$9="Produits finis de consommation",VLOOKUP($A20,OUTIL!$EE:$EJ,D$1,FALSE),IF($A$9="Produits finis d'equipement agricole",VLOOKUP($A20,OUTIL!$EM:$ER,D$1,FALSE),IF($A$9="Produits finis d'equipement industriel",VLOOKUP($A20,OUTIL!$EU:$EZ,D$1,FALSE),"Ahmadovitch")))))))))/1000,0)</f>
        <v>610913</v>
      </c>
      <c r="E20" s="5">
        <f>ROUND(IF($A$9="Alimentation, boissons et tabacs",VLOOKUP($A20,OUTIL!$CH:$CM,E$1,FALSE),IF($A$9="Demi produits",VLOOKUP($A20,OUTIL!$CQ:$CV,E$1,FALSE),IF($A$9="Energie  et  lubrifiants",VLOOKUP($A20,OUTIL!$CY:$DD,E$1,FALSE),IF($A$9="Or industriel",VLOOKUP($A20,OUTIL!$DG:$DL,E$1,FALSE),IF($A$9="Produits bruts d'origine animale et vegetale",VLOOKUP($A20,OUTIL!$DO:$DT,E$1,FALSE),IF($A$9="Produits bruts d'origine minerale",VLOOKUP($A20,OUTIL!$DW:$EB,E$1,FALSE),IF($A$9="Produits finis de consommation",VLOOKUP($A20,OUTIL!$EE:$EJ,E$1,FALSE),IF($A$9="Produits finis d'equipement agricole",VLOOKUP($A20,OUTIL!$EM:$ER,E$1,FALSE),IF($A$9="Produits finis d'equipement industriel",VLOOKUP($A20,OUTIL!$EU:$EZ,E$1,FALSE),"Ahmadovitch")))))))))/1000,0)</f>
        <v>4309</v>
      </c>
      <c r="F20" s="5">
        <f>ROUND(IF($A$9="Alimentation, boissons et tabacs",VLOOKUP($A20,OUTIL!$CH:$CM,F$1,FALSE),IF($A$9="Demi produits",VLOOKUP($A20,OUTIL!$CQ:$CV,F$1,FALSE),IF($A$9="Energie  et  lubrifiants",VLOOKUP($A20,OUTIL!$CY:$DD,F$1,FALSE),IF($A$9="Or industriel",VLOOKUP($A20,OUTIL!$DG:$DL,F$1,FALSE),IF($A$9="Produits bruts d'origine animale et vegetale",VLOOKUP($A20,OUTIL!$DO:$DT,F$1,FALSE),IF($A$9="Produits bruts d'origine minerale",VLOOKUP($A20,OUTIL!$DW:$EB,F$1,FALSE),IF($A$9="Produits finis de consommation",VLOOKUP($A20,OUTIL!$EE:$EJ,F$1,FALSE),IF($A$9="Produits finis d'equipement agricole",VLOOKUP($A20,OUTIL!$EM:$ER,F$1,FALSE),IF($A$9="Produits finis d'equipement industriel",VLOOKUP($A20,OUTIL!$EU:$EZ,F$1,FALSE),"Ahmadovitch")))))))))/1000,0)</f>
        <v>579946</v>
      </c>
    </row>
    <row r="21" spans="1:6" ht="16.5" x14ac:dyDescent="0.3">
      <c r="A21">
        <v>12</v>
      </c>
      <c r="B21" s="5" t="str">
        <f>IF($A$9="Alimentation, boissons et tabacs",VLOOKUP(VLOOKUP($A21,OUTIL!$CH:$CM,B$1,FALSE),REF!$K:$L,2,FALSE),IF($A$9="Demi produits",VLOOKUP(VLOOKUP($A21,OUTIL!$CQ:$CV,B$1,FALSE),REF!$N:$O,2,FALSE),IF($A$9="Energie  et  lubrifiants",VLOOKUP(VLOOKUP($A21,OUTIL!$CY:$DD,B$1,FALSE),REF!$Z:$AA,2,FALSE),IF($A$9="Or industriel",VLOOKUP(VLOOKUP($A21,OUTIL!$DG:$DL,B$1,FALSE),REF!$AC:$AD,2,FALSE),IF($A$9="Produits bruts d'origine animale et vegetale",VLOOKUP(VLOOKUP($A21,OUTIL!$DO:$DT,B$1,FALSE),REF!$Q:$R,2,FALSE),IF($A$9="Produits bruts d'origine minerale",VLOOKUP(VLOOKUP($A21,OUTIL!$DW:$EB,B$1,FALSE),REF!$AF:$AG,2,FALSE),IF($A$9="Produits finis de consommation",VLOOKUP(VLOOKUP($A21,OUTIL!$EE:$EJ,B$1,FALSE),REF!$T:$U,2,FALSE),IF($A$9="Produits finis d'equipement agricole",VLOOKUP(VLOOKUP($A21,OUTIL!$EM:$ER,B$1,FALSE),REF!$AI:$AJ,2,FALSE),IF($A$9="Produits finis d'equipement industriel",VLOOKUP(VLOOKUP($A21,OUTIL!$EU:$EZ,B$1,FALSE),REF!$W:$X,2,FALSE),"Ahmadovitch")))))))))</f>
        <v>Thé</v>
      </c>
      <c r="C21" s="5">
        <f>ROUND(IF($A$9="Alimentation, boissons et tabacs",VLOOKUP($A21,OUTIL!$CH:$CM,C$1,FALSE),IF($A$9="Demi produits",VLOOKUP($A21,OUTIL!$CQ:$CV,C$1,FALSE),IF($A$9="Energie  et  lubrifiants",VLOOKUP($A21,OUTIL!$CY:$DD,C$1,FALSE),IF($A$9="Or industriel",VLOOKUP($A21,OUTIL!$DG:$DL,C$1,FALSE),IF($A$9="Produits bruts d'origine animale et vegetale",VLOOKUP($A21,OUTIL!$DO:$DT,C$1,FALSE),IF($A$9="Produits bruts d'origine minerale",VLOOKUP($A21,OUTIL!$DW:$EB,C$1,FALSE),IF($A$9="Produits finis de consommation",VLOOKUP($A21,OUTIL!$EE:$EJ,C$1,FALSE),IF($A$9="Produits finis d'equipement agricole",VLOOKUP($A21,OUTIL!$EM:$ER,C$1,FALSE),IF($A$9="Produits finis d'equipement industriel",VLOOKUP($A21,OUTIL!$EU:$EZ,C$1,FALSE),"Ahmadovitch")))))))))/1000,0)</f>
        <v>19395</v>
      </c>
      <c r="D21" s="5">
        <f>ROUND(IF($A$9="Alimentation, boissons et tabacs",VLOOKUP($A21,OUTIL!$CH:$CM,D$1,FALSE),IF($A$9="Demi produits",VLOOKUP($A21,OUTIL!$CQ:$CV,D$1,FALSE),IF($A$9="Energie  et  lubrifiants",VLOOKUP($A21,OUTIL!$CY:$DD,D$1,FALSE),IF($A$9="Or industriel",VLOOKUP($A21,OUTIL!$DG:$DL,D$1,FALSE),IF($A$9="Produits bruts d'origine animale et vegetale",VLOOKUP($A21,OUTIL!$DO:$DT,D$1,FALSE),IF($A$9="Produits bruts d'origine minerale",VLOOKUP($A21,OUTIL!$DW:$EB,D$1,FALSE),IF($A$9="Produits finis de consommation",VLOOKUP($A21,OUTIL!$EE:$EJ,D$1,FALSE),IF($A$9="Produits finis d'equipement agricole",VLOOKUP($A21,OUTIL!$EM:$ER,D$1,FALSE),IF($A$9="Produits finis d'equipement industriel",VLOOKUP($A21,OUTIL!$EU:$EZ,D$1,FALSE),"Ahmadovitch")))))))))/1000,0)</f>
        <v>565632</v>
      </c>
      <c r="E21" s="5">
        <f>ROUND(IF($A$9="Alimentation, boissons et tabacs",VLOOKUP($A21,OUTIL!$CH:$CM,E$1,FALSE),IF($A$9="Demi produits",VLOOKUP($A21,OUTIL!$CQ:$CV,E$1,FALSE),IF($A$9="Energie  et  lubrifiants",VLOOKUP($A21,OUTIL!$CY:$DD,E$1,FALSE),IF($A$9="Or industriel",VLOOKUP($A21,OUTIL!$DG:$DL,E$1,FALSE),IF($A$9="Produits bruts d'origine animale et vegetale",VLOOKUP($A21,OUTIL!$DO:$DT,E$1,FALSE),IF($A$9="Produits bruts d'origine minerale",VLOOKUP($A21,OUTIL!$DW:$EB,E$1,FALSE),IF($A$9="Produits finis de consommation",VLOOKUP($A21,OUTIL!$EE:$EJ,E$1,FALSE),IF($A$9="Produits finis d'equipement agricole",VLOOKUP($A21,OUTIL!$EM:$ER,E$1,FALSE),IF($A$9="Produits finis d'equipement industriel",VLOOKUP($A21,OUTIL!$EU:$EZ,E$1,FALSE),"Ahmadovitch")))))))))/1000,0)</f>
        <v>21718</v>
      </c>
      <c r="F21" s="5">
        <f>ROUND(IF($A$9="Alimentation, boissons et tabacs",VLOOKUP($A21,OUTIL!$CH:$CM,F$1,FALSE),IF($A$9="Demi produits",VLOOKUP($A21,OUTIL!$CQ:$CV,F$1,FALSE),IF($A$9="Energie  et  lubrifiants",VLOOKUP($A21,OUTIL!$CY:$DD,F$1,FALSE),IF($A$9="Or industriel",VLOOKUP($A21,OUTIL!$DG:$DL,F$1,FALSE),IF($A$9="Produits bruts d'origine animale et vegetale",VLOOKUP($A21,OUTIL!$DO:$DT,F$1,FALSE),IF($A$9="Produits bruts d'origine minerale",VLOOKUP($A21,OUTIL!$DW:$EB,F$1,FALSE),IF($A$9="Produits finis de consommation",VLOOKUP($A21,OUTIL!$EE:$EJ,F$1,FALSE),IF($A$9="Produits finis d'equipement agricole",VLOOKUP($A21,OUTIL!$EM:$ER,F$1,FALSE),IF($A$9="Produits finis d'equipement industriel",VLOOKUP($A21,OUTIL!$EU:$EZ,F$1,FALSE),"Ahmadovitch")))))))))/1000,0)</f>
        <v>670254</v>
      </c>
    </row>
    <row r="22" spans="1:6" ht="16.5" x14ac:dyDescent="0.3">
      <c r="A22">
        <v>13</v>
      </c>
      <c r="B22" s="5" t="str">
        <f>IF($A$9="Alimentation, boissons et tabacs",VLOOKUP(VLOOKUP($A22,OUTIL!$CH:$CM,B$1,FALSE),REF!$K:$L,2,FALSE),IF($A$9="Demi produits",VLOOKUP(VLOOKUP($A22,OUTIL!$CQ:$CV,B$1,FALSE),REF!$N:$O,2,FALSE),IF($A$9="Energie  et  lubrifiants",VLOOKUP(VLOOKUP($A22,OUTIL!$CY:$DD,B$1,FALSE),REF!$Z:$AA,2,FALSE),IF($A$9="Or industriel",VLOOKUP(VLOOKUP($A22,OUTIL!$DG:$DL,B$1,FALSE),REF!$AC:$AD,2,FALSE),IF($A$9="Produits bruts d'origine animale et vegetale",VLOOKUP(VLOOKUP($A22,OUTIL!$DO:$DT,B$1,FALSE),REF!$Q:$R,2,FALSE),IF($A$9="Produits bruts d'origine minerale",VLOOKUP(VLOOKUP($A22,OUTIL!$DW:$EB,B$1,FALSE),REF!$AF:$AG,2,FALSE),IF($A$9="Produits finis de consommation",VLOOKUP(VLOOKUP($A22,OUTIL!$EE:$EJ,B$1,FALSE),REF!$T:$U,2,FALSE),IF($A$9="Produits finis d'equipement agricole",VLOOKUP(VLOOKUP($A22,OUTIL!$EM:$ER,B$1,FALSE),REF!$AI:$AJ,2,FALSE),IF($A$9="Produits finis d'equipement industriel",VLOOKUP(VLOOKUP($A22,OUTIL!$EU:$EZ,B$1,FALSE),REF!$W:$X,2,FALSE),"Ahmadovitch")))))))))</f>
        <v>Fromage</v>
      </c>
      <c r="C22" s="5">
        <f>ROUND(IF($A$9="Alimentation, boissons et tabacs",VLOOKUP($A22,OUTIL!$CH:$CM,C$1,FALSE),IF($A$9="Demi produits",VLOOKUP($A22,OUTIL!$CQ:$CV,C$1,FALSE),IF($A$9="Energie  et  lubrifiants",VLOOKUP($A22,OUTIL!$CY:$DD,C$1,FALSE),IF($A$9="Or industriel",VLOOKUP($A22,OUTIL!$DG:$DL,C$1,FALSE),IF($A$9="Produits bruts d'origine animale et vegetale",VLOOKUP($A22,OUTIL!$DO:$DT,C$1,FALSE),IF($A$9="Produits bruts d'origine minerale",VLOOKUP($A22,OUTIL!$DW:$EB,C$1,FALSE),IF($A$9="Produits finis de consommation",VLOOKUP($A22,OUTIL!$EE:$EJ,C$1,FALSE),IF($A$9="Produits finis d'equipement agricole",VLOOKUP($A22,OUTIL!$EM:$ER,C$1,FALSE),IF($A$9="Produits finis d'equipement industriel",VLOOKUP($A22,OUTIL!$EU:$EZ,C$1,FALSE),"Ahmadovitch")))))))))/1000,0)</f>
        <v>9161</v>
      </c>
      <c r="D22" s="5">
        <f>ROUND(IF($A$9="Alimentation, boissons et tabacs",VLOOKUP($A22,OUTIL!$CH:$CM,D$1,FALSE),IF($A$9="Demi produits",VLOOKUP($A22,OUTIL!$CQ:$CV,D$1,FALSE),IF($A$9="Energie  et  lubrifiants",VLOOKUP($A22,OUTIL!$CY:$DD,D$1,FALSE),IF($A$9="Or industriel",VLOOKUP($A22,OUTIL!$DG:$DL,D$1,FALSE),IF($A$9="Produits bruts d'origine animale et vegetale",VLOOKUP($A22,OUTIL!$DO:$DT,D$1,FALSE),IF($A$9="Produits bruts d'origine minerale",VLOOKUP($A22,OUTIL!$DW:$EB,D$1,FALSE),IF($A$9="Produits finis de consommation",VLOOKUP($A22,OUTIL!$EE:$EJ,D$1,FALSE),IF($A$9="Produits finis d'equipement agricole",VLOOKUP($A22,OUTIL!$EM:$ER,D$1,FALSE),IF($A$9="Produits finis d'equipement industriel",VLOOKUP($A22,OUTIL!$EU:$EZ,D$1,FALSE),"Ahmadovitch")))))))))/1000,0)</f>
        <v>556772</v>
      </c>
      <c r="E22" s="5">
        <f>ROUND(IF($A$9="Alimentation, boissons et tabacs",VLOOKUP($A22,OUTIL!$CH:$CM,E$1,FALSE),IF($A$9="Demi produits",VLOOKUP($A22,OUTIL!$CQ:$CV,E$1,FALSE),IF($A$9="Energie  et  lubrifiants",VLOOKUP($A22,OUTIL!$CY:$DD,E$1,FALSE),IF($A$9="Or industriel",VLOOKUP($A22,OUTIL!$DG:$DL,E$1,FALSE),IF($A$9="Produits bruts d'origine animale et vegetale",VLOOKUP($A22,OUTIL!$DO:$DT,E$1,FALSE),IF($A$9="Produits bruts d'origine minerale",VLOOKUP($A22,OUTIL!$DW:$EB,E$1,FALSE),IF($A$9="Produits finis de consommation",VLOOKUP($A22,OUTIL!$EE:$EJ,E$1,FALSE),IF($A$9="Produits finis d'equipement agricole",VLOOKUP($A22,OUTIL!$EM:$ER,E$1,FALSE),IF($A$9="Produits finis d'equipement industriel",VLOOKUP($A22,OUTIL!$EU:$EZ,E$1,FALSE),"Ahmadovitch")))))))))/1000,0)</f>
        <v>8506</v>
      </c>
      <c r="F22" s="5">
        <f>ROUND(IF($A$9="Alimentation, boissons et tabacs",VLOOKUP($A22,OUTIL!$CH:$CM,F$1,FALSE),IF($A$9="Demi produits",VLOOKUP($A22,OUTIL!$CQ:$CV,F$1,FALSE),IF($A$9="Energie  et  lubrifiants",VLOOKUP($A22,OUTIL!$CY:$DD,F$1,FALSE),IF($A$9="Or industriel",VLOOKUP($A22,OUTIL!$DG:$DL,F$1,FALSE),IF($A$9="Produits bruts d'origine animale et vegetale",VLOOKUP($A22,OUTIL!$DO:$DT,F$1,FALSE),IF($A$9="Produits bruts d'origine minerale",VLOOKUP($A22,OUTIL!$DW:$EB,F$1,FALSE),IF($A$9="Produits finis de consommation",VLOOKUP($A22,OUTIL!$EE:$EJ,F$1,FALSE),IF($A$9="Produits finis d'equipement agricole",VLOOKUP($A22,OUTIL!$EM:$ER,F$1,FALSE),IF($A$9="Produits finis d'equipement industriel",VLOOKUP($A22,OUTIL!$EU:$EZ,F$1,FALSE),"Ahmadovitch")))))))))/1000,0)</f>
        <v>515117</v>
      </c>
    </row>
    <row r="23" spans="1:6" ht="16.5" x14ac:dyDescent="0.3">
      <c r="A23">
        <v>14</v>
      </c>
      <c r="B23" s="5" t="str">
        <f>IF($A$9="Alimentation, boissons et tabacs",VLOOKUP(VLOOKUP($A23,OUTIL!$CH:$CM,B$1,FALSE),REF!$K:$L,2,FALSE),IF($A$9="Demi produits",VLOOKUP(VLOOKUP($A23,OUTIL!$CQ:$CV,B$1,FALSE),REF!$N:$O,2,FALSE),IF($A$9="Energie  et  lubrifiants",VLOOKUP(VLOOKUP($A23,OUTIL!$CY:$DD,B$1,FALSE),REF!$Z:$AA,2,FALSE),IF($A$9="Or industriel",VLOOKUP(VLOOKUP($A23,OUTIL!$DG:$DL,B$1,FALSE),REF!$AC:$AD,2,FALSE),IF($A$9="Produits bruts d'origine animale et vegetale",VLOOKUP(VLOOKUP($A23,OUTIL!$DO:$DT,B$1,FALSE),REF!$Q:$R,2,FALSE),IF($A$9="Produits bruts d'origine minerale",VLOOKUP(VLOOKUP($A23,OUTIL!$DW:$EB,B$1,FALSE),REF!$AF:$AG,2,FALSE),IF($A$9="Produits finis de consommation",VLOOKUP(VLOOKUP($A23,OUTIL!$EE:$EJ,B$1,FALSE),REF!$T:$U,2,FALSE),IF($A$9="Produits finis d'equipement agricole",VLOOKUP(VLOOKUP($A23,OUTIL!$EM:$ER,B$1,FALSE),REF!$AI:$AJ,2,FALSE),IF($A$9="Produits finis d'equipement industriel",VLOOKUP(VLOOKUP($A23,OUTIL!$EU:$EZ,B$1,FALSE),REF!$W:$X,2,FALSE),"Ahmadovitch")))))))))</f>
        <v>Patisseries et préparations à base de céréales</v>
      </c>
      <c r="C23" s="5">
        <f>ROUND(IF($A$9="Alimentation, boissons et tabacs",VLOOKUP($A23,OUTIL!$CH:$CM,C$1,FALSE),IF($A$9="Demi produits",VLOOKUP($A23,OUTIL!$CQ:$CV,C$1,FALSE),IF($A$9="Energie  et  lubrifiants",VLOOKUP($A23,OUTIL!$CY:$DD,C$1,FALSE),IF($A$9="Or industriel",VLOOKUP($A23,OUTIL!$DG:$DL,C$1,FALSE),IF($A$9="Produits bruts d'origine animale et vegetale",VLOOKUP($A23,OUTIL!$DO:$DT,C$1,FALSE),IF($A$9="Produits bruts d'origine minerale",VLOOKUP($A23,OUTIL!$DW:$EB,C$1,FALSE),IF($A$9="Produits finis de consommation",VLOOKUP($A23,OUTIL!$EE:$EJ,C$1,FALSE),IF($A$9="Produits finis d'equipement agricole",VLOOKUP($A23,OUTIL!$EM:$ER,C$1,FALSE),IF($A$9="Produits finis d'equipement industriel",VLOOKUP($A23,OUTIL!$EU:$EZ,C$1,FALSE),"Ahmadovitch")))))))))/1000,0)</f>
        <v>19224</v>
      </c>
      <c r="D23" s="5">
        <f>ROUND(IF($A$9="Alimentation, boissons et tabacs",VLOOKUP($A23,OUTIL!$CH:$CM,D$1,FALSE),IF($A$9="Demi produits",VLOOKUP($A23,OUTIL!$CQ:$CV,D$1,FALSE),IF($A$9="Energie  et  lubrifiants",VLOOKUP($A23,OUTIL!$CY:$DD,D$1,FALSE),IF($A$9="Or industriel",VLOOKUP($A23,OUTIL!$DG:$DL,D$1,FALSE),IF($A$9="Produits bruts d'origine animale et vegetale",VLOOKUP($A23,OUTIL!$DO:$DT,D$1,FALSE),IF($A$9="Produits bruts d'origine minerale",VLOOKUP($A23,OUTIL!$DW:$EB,D$1,FALSE),IF($A$9="Produits finis de consommation",VLOOKUP($A23,OUTIL!$EE:$EJ,D$1,FALSE),IF($A$9="Produits finis d'equipement agricole",VLOOKUP($A23,OUTIL!$EM:$ER,D$1,FALSE),IF($A$9="Produits finis d'equipement industriel",VLOOKUP($A23,OUTIL!$EU:$EZ,D$1,FALSE),"Ahmadovitch")))))))))/1000,0)</f>
        <v>546802</v>
      </c>
      <c r="E23" s="5">
        <f>ROUND(IF($A$9="Alimentation, boissons et tabacs",VLOOKUP($A23,OUTIL!$CH:$CM,E$1,FALSE),IF($A$9="Demi produits",VLOOKUP($A23,OUTIL!$CQ:$CV,E$1,FALSE),IF($A$9="Energie  et  lubrifiants",VLOOKUP($A23,OUTIL!$CY:$DD,E$1,FALSE),IF($A$9="Or industriel",VLOOKUP($A23,OUTIL!$DG:$DL,E$1,FALSE),IF($A$9="Produits bruts d'origine animale et vegetale",VLOOKUP($A23,OUTIL!$DO:$DT,E$1,FALSE),IF($A$9="Produits bruts d'origine minerale",VLOOKUP($A23,OUTIL!$DW:$EB,E$1,FALSE),IF($A$9="Produits finis de consommation",VLOOKUP($A23,OUTIL!$EE:$EJ,E$1,FALSE),IF($A$9="Produits finis d'equipement agricole",VLOOKUP($A23,OUTIL!$EM:$ER,E$1,FALSE),IF($A$9="Produits finis d'equipement industriel",VLOOKUP($A23,OUTIL!$EU:$EZ,E$1,FALSE),"Ahmadovitch")))))))))/1000,0)</f>
        <v>18587</v>
      </c>
      <c r="F23" s="5">
        <f>ROUND(IF($A$9="Alimentation, boissons et tabacs",VLOOKUP($A23,OUTIL!$CH:$CM,F$1,FALSE),IF($A$9="Demi produits",VLOOKUP($A23,OUTIL!$CQ:$CV,F$1,FALSE),IF($A$9="Energie  et  lubrifiants",VLOOKUP($A23,OUTIL!$CY:$DD,F$1,FALSE),IF($A$9="Or industriel",VLOOKUP($A23,OUTIL!$DG:$DL,F$1,FALSE),IF($A$9="Produits bruts d'origine animale et vegetale",VLOOKUP($A23,OUTIL!$DO:$DT,F$1,FALSE),IF($A$9="Produits bruts d'origine minerale",VLOOKUP($A23,OUTIL!$DW:$EB,F$1,FALSE),IF($A$9="Produits finis de consommation",VLOOKUP($A23,OUTIL!$EE:$EJ,F$1,FALSE),IF($A$9="Produits finis d'equipement agricole",VLOOKUP($A23,OUTIL!$EM:$ER,F$1,FALSE),IF($A$9="Produits finis d'equipement industriel",VLOOKUP($A23,OUTIL!$EU:$EZ,F$1,FALSE),"Ahmadovitch")))))))))/1000,0)</f>
        <v>501870</v>
      </c>
    </row>
    <row r="24" spans="1:6" ht="16.5" x14ac:dyDescent="0.3">
      <c r="A24">
        <v>15</v>
      </c>
      <c r="B24" s="5" t="str">
        <f>IF($A$9="Alimentation, boissons et tabacs",VLOOKUP(VLOOKUP($A24,OUTIL!$CH:$CM,B$1,FALSE),REF!$K:$L,2,FALSE),IF($A$9="Demi produits",VLOOKUP(VLOOKUP($A24,OUTIL!$CQ:$CV,B$1,FALSE),REF!$N:$O,2,FALSE),IF($A$9="Energie  et  lubrifiants",VLOOKUP(VLOOKUP($A24,OUTIL!$CY:$DD,B$1,FALSE),REF!$Z:$AA,2,FALSE),IF($A$9="Or industriel",VLOOKUP(VLOOKUP($A24,OUTIL!$DG:$DL,B$1,FALSE),REF!$AC:$AD,2,FALSE),IF($A$9="Produits bruts d'origine animale et vegetale",VLOOKUP(VLOOKUP($A24,OUTIL!$DO:$DT,B$1,FALSE),REF!$Q:$R,2,FALSE),IF($A$9="Produits bruts d'origine minerale",VLOOKUP(VLOOKUP($A24,OUTIL!$DW:$EB,B$1,FALSE),REF!$AF:$AG,2,FALSE),IF($A$9="Produits finis de consommation",VLOOKUP(VLOOKUP($A24,OUTIL!$EE:$EJ,B$1,FALSE),REF!$T:$U,2,FALSE),IF($A$9="Produits finis d'equipement agricole",VLOOKUP(VLOOKUP($A24,OUTIL!$EM:$ER,B$1,FALSE),REF!$AI:$AJ,2,FALSE),IF($A$9="Produits finis d'equipement industriel",VLOOKUP(VLOOKUP($A24,OUTIL!$EU:$EZ,B$1,FALSE),REF!$W:$X,2,FALSE),"Ahmadovitch")))))))))</f>
        <v>Crustacés, mollusques et coquillages</v>
      </c>
      <c r="C24" s="5">
        <f>ROUND(IF($A$9="Alimentation, boissons et tabacs",VLOOKUP($A24,OUTIL!$CH:$CM,C$1,FALSE),IF($A$9="Demi produits",VLOOKUP($A24,OUTIL!$CQ:$CV,C$1,FALSE),IF($A$9="Energie  et  lubrifiants",VLOOKUP($A24,OUTIL!$CY:$DD,C$1,FALSE),IF($A$9="Or industriel",VLOOKUP($A24,OUTIL!$DG:$DL,C$1,FALSE),IF($A$9="Produits bruts d'origine animale et vegetale",VLOOKUP($A24,OUTIL!$DO:$DT,C$1,FALSE),IF($A$9="Produits bruts d'origine minerale",VLOOKUP($A24,OUTIL!$DW:$EB,C$1,FALSE),IF($A$9="Produits finis de consommation",VLOOKUP($A24,OUTIL!$EE:$EJ,C$1,FALSE),IF($A$9="Produits finis d'equipement agricole",VLOOKUP($A24,OUTIL!$EM:$ER,C$1,FALSE),IF($A$9="Produits finis d'equipement industriel",VLOOKUP($A24,OUTIL!$EU:$EZ,C$1,FALSE),"Ahmadovitch")))))))))/1000,0)</f>
        <v>13873</v>
      </c>
      <c r="D24" s="5">
        <f>ROUND(IF($A$9="Alimentation, boissons et tabacs",VLOOKUP($A24,OUTIL!$CH:$CM,D$1,FALSE),IF($A$9="Demi produits",VLOOKUP($A24,OUTIL!$CQ:$CV,D$1,FALSE),IF($A$9="Energie  et  lubrifiants",VLOOKUP($A24,OUTIL!$CY:$DD,D$1,FALSE),IF($A$9="Or industriel",VLOOKUP($A24,OUTIL!$DG:$DL,D$1,FALSE),IF($A$9="Produits bruts d'origine animale et vegetale",VLOOKUP($A24,OUTIL!$DO:$DT,D$1,FALSE),IF($A$9="Produits bruts d'origine minerale",VLOOKUP($A24,OUTIL!$DW:$EB,D$1,FALSE),IF($A$9="Produits finis de consommation",VLOOKUP($A24,OUTIL!$EE:$EJ,D$1,FALSE),IF($A$9="Produits finis d'equipement agricole",VLOOKUP($A24,OUTIL!$EM:$ER,D$1,FALSE),IF($A$9="Produits finis d'equipement industriel",VLOOKUP($A24,OUTIL!$EU:$EZ,D$1,FALSE),"Ahmadovitch")))))))))/1000,0)</f>
        <v>477336</v>
      </c>
      <c r="E24" s="5">
        <f>ROUND(IF($A$9="Alimentation, boissons et tabacs",VLOOKUP($A24,OUTIL!$CH:$CM,E$1,FALSE),IF($A$9="Demi produits",VLOOKUP($A24,OUTIL!$CQ:$CV,E$1,FALSE),IF($A$9="Energie  et  lubrifiants",VLOOKUP($A24,OUTIL!$CY:$DD,E$1,FALSE),IF($A$9="Or industriel",VLOOKUP($A24,OUTIL!$DG:$DL,E$1,FALSE),IF($A$9="Produits bruts d'origine animale et vegetale",VLOOKUP($A24,OUTIL!$DO:$DT,E$1,FALSE),IF($A$9="Produits bruts d'origine minerale",VLOOKUP($A24,OUTIL!$DW:$EB,E$1,FALSE),IF($A$9="Produits finis de consommation",VLOOKUP($A24,OUTIL!$EE:$EJ,E$1,FALSE),IF($A$9="Produits finis d'equipement agricole",VLOOKUP($A24,OUTIL!$EM:$ER,E$1,FALSE),IF($A$9="Produits finis d'equipement industriel",VLOOKUP($A24,OUTIL!$EU:$EZ,E$1,FALSE),"Ahmadovitch")))))))))/1000,0)</f>
        <v>12973</v>
      </c>
      <c r="F24" s="5">
        <f>ROUND(IF($A$9="Alimentation, boissons et tabacs",VLOOKUP($A24,OUTIL!$CH:$CM,F$1,FALSE),IF($A$9="Demi produits",VLOOKUP($A24,OUTIL!$CQ:$CV,F$1,FALSE),IF($A$9="Energie  et  lubrifiants",VLOOKUP($A24,OUTIL!$CY:$DD,F$1,FALSE),IF($A$9="Or industriel",VLOOKUP($A24,OUTIL!$DG:$DL,F$1,FALSE),IF($A$9="Produits bruts d'origine animale et vegetale",VLOOKUP($A24,OUTIL!$DO:$DT,F$1,FALSE),IF($A$9="Produits bruts d'origine minerale",VLOOKUP($A24,OUTIL!$DW:$EB,F$1,FALSE),IF($A$9="Produits finis de consommation",VLOOKUP($A24,OUTIL!$EE:$EJ,F$1,FALSE),IF($A$9="Produits finis d'equipement agricole",VLOOKUP($A24,OUTIL!$EM:$ER,F$1,FALSE),IF($A$9="Produits finis d'equipement industriel",VLOOKUP($A24,OUTIL!$EU:$EZ,F$1,FALSE),"Ahmadovitch")))))))))/1000,0)</f>
        <v>434867</v>
      </c>
    </row>
    <row r="25" spans="1:6" ht="16.5" x14ac:dyDescent="0.3">
      <c r="A25">
        <v>16</v>
      </c>
      <c r="B25" s="5" t="str">
        <f>IF($A$9="Alimentation, boissons et tabacs",VLOOKUP(VLOOKUP($A25,OUTIL!$CH:$CM,B$1,FALSE),REF!$K:$L,2,FALSE),IF($A$9="Demi produits",VLOOKUP(VLOOKUP($A25,OUTIL!$CQ:$CV,B$1,FALSE),REF!$N:$O,2,FALSE),IF($A$9="Energie  et  lubrifiants",VLOOKUP(VLOOKUP($A25,OUTIL!$CY:$DD,B$1,FALSE),REF!$Z:$AA,2,FALSE),IF($A$9="Or industriel",VLOOKUP(VLOOKUP($A25,OUTIL!$DG:$DL,B$1,FALSE),REF!$AC:$AD,2,FALSE),IF($A$9="Produits bruts d'origine animale et vegetale",VLOOKUP(VLOOKUP($A25,OUTIL!$DO:$DT,B$1,FALSE),REF!$Q:$R,2,FALSE),IF($A$9="Produits bruts d'origine minerale",VLOOKUP(VLOOKUP($A25,OUTIL!$DW:$EB,B$1,FALSE),REF!$AF:$AG,2,FALSE),IF($A$9="Produits finis de consommation",VLOOKUP(VLOOKUP($A25,OUTIL!$EE:$EJ,B$1,FALSE),REF!$T:$U,2,FALSE),IF($A$9="Produits finis d'equipement agricole",VLOOKUP(VLOOKUP($A25,OUTIL!$EM:$ER,B$1,FALSE),REF!$AI:$AJ,2,FALSE),IF($A$9="Produits finis d'equipement industriel",VLOOKUP(VLOOKUP($A25,OUTIL!$EU:$EZ,B$1,FALSE),REF!$W:$X,2,FALSE),"Ahmadovitch")))))))))</f>
        <v>Cacao et preparations à base de cacao</v>
      </c>
      <c r="C25" s="5">
        <f>ROUND(IF($A$9="Alimentation, boissons et tabacs",VLOOKUP($A25,OUTIL!$CH:$CM,C$1,FALSE),IF($A$9="Demi produits",VLOOKUP($A25,OUTIL!$CQ:$CV,C$1,FALSE),IF($A$9="Energie  et  lubrifiants",VLOOKUP($A25,OUTIL!$CY:$DD,C$1,FALSE),IF($A$9="Or industriel",VLOOKUP($A25,OUTIL!$DG:$DL,C$1,FALSE),IF($A$9="Produits bruts d'origine animale et vegetale",VLOOKUP($A25,OUTIL!$DO:$DT,C$1,FALSE),IF($A$9="Produits bruts d'origine minerale",VLOOKUP($A25,OUTIL!$DW:$EB,C$1,FALSE),IF($A$9="Produits finis de consommation",VLOOKUP($A25,OUTIL!$EE:$EJ,C$1,FALSE),IF($A$9="Produits finis d'equipement agricole",VLOOKUP($A25,OUTIL!$EM:$ER,C$1,FALSE),IF($A$9="Produits finis d'equipement industriel",VLOOKUP($A25,OUTIL!$EU:$EZ,C$1,FALSE),"Ahmadovitch")))))))))/1000,0)</f>
        <v>7282</v>
      </c>
      <c r="D25" s="5">
        <f>ROUND(IF($A$9="Alimentation, boissons et tabacs",VLOOKUP($A25,OUTIL!$CH:$CM,D$1,FALSE),IF($A$9="Demi produits",VLOOKUP($A25,OUTIL!$CQ:$CV,D$1,FALSE),IF($A$9="Energie  et  lubrifiants",VLOOKUP($A25,OUTIL!$CY:$DD,D$1,FALSE),IF($A$9="Or industriel",VLOOKUP($A25,OUTIL!$DG:$DL,D$1,FALSE),IF($A$9="Produits bruts d'origine animale et vegetale",VLOOKUP($A25,OUTIL!$DO:$DT,D$1,FALSE),IF($A$9="Produits bruts d'origine minerale",VLOOKUP($A25,OUTIL!$DW:$EB,D$1,FALSE),IF($A$9="Produits finis de consommation",VLOOKUP($A25,OUTIL!$EE:$EJ,D$1,FALSE),IF($A$9="Produits finis d'equipement agricole",VLOOKUP($A25,OUTIL!$EM:$ER,D$1,FALSE),IF($A$9="Produits finis d'equipement industriel",VLOOKUP($A25,OUTIL!$EU:$EZ,D$1,FALSE),"Ahmadovitch")))))))))/1000,0)</f>
        <v>463486</v>
      </c>
      <c r="E25" s="5">
        <f>ROUND(IF($A$9="Alimentation, boissons et tabacs",VLOOKUP($A25,OUTIL!$CH:$CM,E$1,FALSE),IF($A$9="Demi produits",VLOOKUP($A25,OUTIL!$CQ:$CV,E$1,FALSE),IF($A$9="Energie  et  lubrifiants",VLOOKUP($A25,OUTIL!$CY:$DD,E$1,FALSE),IF($A$9="Or industriel",VLOOKUP($A25,OUTIL!$DG:$DL,E$1,FALSE),IF($A$9="Produits bruts d'origine animale et vegetale",VLOOKUP($A25,OUTIL!$DO:$DT,E$1,FALSE),IF($A$9="Produits bruts d'origine minerale",VLOOKUP($A25,OUTIL!$DW:$EB,E$1,FALSE),IF($A$9="Produits finis de consommation",VLOOKUP($A25,OUTIL!$EE:$EJ,E$1,FALSE),IF($A$9="Produits finis d'equipement agricole",VLOOKUP($A25,OUTIL!$EM:$ER,E$1,FALSE),IF($A$9="Produits finis d'equipement industriel",VLOOKUP($A25,OUTIL!$EU:$EZ,E$1,FALSE),"Ahmadovitch")))))))))/1000,0)</f>
        <v>7201</v>
      </c>
      <c r="F25" s="5">
        <f>ROUND(IF($A$9="Alimentation, boissons et tabacs",VLOOKUP($A25,OUTIL!$CH:$CM,F$1,FALSE),IF($A$9="Demi produits",VLOOKUP($A25,OUTIL!$CQ:$CV,F$1,FALSE),IF($A$9="Energie  et  lubrifiants",VLOOKUP($A25,OUTIL!$CY:$DD,F$1,FALSE),IF($A$9="Or industriel",VLOOKUP($A25,OUTIL!$DG:$DL,F$1,FALSE),IF($A$9="Produits bruts d'origine animale et vegetale",VLOOKUP($A25,OUTIL!$DO:$DT,F$1,FALSE),IF($A$9="Produits bruts d'origine minerale",VLOOKUP($A25,OUTIL!$DW:$EB,F$1,FALSE),IF($A$9="Produits finis de consommation",VLOOKUP($A25,OUTIL!$EE:$EJ,F$1,FALSE),IF($A$9="Produits finis d'equipement agricole",VLOOKUP($A25,OUTIL!$EM:$ER,F$1,FALSE),IF($A$9="Produits finis d'equipement industriel",VLOOKUP($A25,OUTIL!$EU:$EZ,F$1,FALSE),"Ahmadovitch")))))))))/1000,0)</f>
        <v>421959</v>
      </c>
    </row>
    <row r="26" spans="1:6" ht="16.5" x14ac:dyDescent="0.3">
      <c r="A26">
        <v>17</v>
      </c>
      <c r="B26" s="5" t="str">
        <f>IF($A$9="Alimentation, boissons et tabacs",VLOOKUP(VLOOKUP($A26,OUTIL!$CH:$CM,B$1,FALSE),REF!$K:$L,2,FALSE),IF($A$9="Demi produits",VLOOKUP(VLOOKUP($A26,OUTIL!$CQ:$CV,B$1,FALSE),REF!$N:$O,2,FALSE),IF($A$9="Energie  et  lubrifiants",VLOOKUP(VLOOKUP($A26,OUTIL!$CY:$DD,B$1,FALSE),REF!$Z:$AA,2,FALSE),IF($A$9="Or industriel",VLOOKUP(VLOOKUP($A26,OUTIL!$DG:$DL,B$1,FALSE),REF!$AC:$AD,2,FALSE),IF($A$9="Produits bruts d'origine animale et vegetale",VLOOKUP(VLOOKUP($A26,OUTIL!$DO:$DT,B$1,FALSE),REF!$Q:$R,2,FALSE),IF($A$9="Produits bruts d'origine minerale",VLOOKUP(VLOOKUP($A26,OUTIL!$DW:$EB,B$1,FALSE),REF!$AF:$AG,2,FALSE),IF($A$9="Produits finis de consommation",VLOOKUP(VLOOKUP($A26,OUTIL!$EE:$EJ,B$1,FALSE),REF!$T:$U,2,FALSE),IF($A$9="Produits finis d'equipement agricole",VLOOKUP(VLOOKUP($A26,OUTIL!$EM:$ER,B$1,FALSE),REF!$AI:$AJ,2,FALSE),IF($A$9="Produits finis d'equipement industriel",VLOOKUP(VLOOKUP($A26,OUTIL!$EU:$EZ,B$1,FALSE),REF!$W:$X,2,FALSE),"Ahmadovitch")))))))))</f>
        <v>Légumes à cosse secs</v>
      </c>
      <c r="C26" s="5">
        <f>ROUND(IF($A$9="Alimentation, boissons et tabacs",VLOOKUP($A26,OUTIL!$CH:$CM,C$1,FALSE),IF($A$9="Demi produits",VLOOKUP($A26,OUTIL!$CQ:$CV,C$1,FALSE),IF($A$9="Energie  et  lubrifiants",VLOOKUP($A26,OUTIL!$CY:$DD,C$1,FALSE),IF($A$9="Or industriel",VLOOKUP($A26,OUTIL!$DG:$DL,C$1,FALSE),IF($A$9="Produits bruts d'origine animale et vegetale",VLOOKUP($A26,OUTIL!$DO:$DT,C$1,FALSE),IF($A$9="Produits bruts d'origine minerale",VLOOKUP($A26,OUTIL!$DW:$EB,C$1,FALSE),IF($A$9="Produits finis de consommation",VLOOKUP($A26,OUTIL!$EE:$EJ,C$1,FALSE),IF($A$9="Produits finis d'equipement agricole",VLOOKUP($A26,OUTIL!$EM:$ER,C$1,FALSE),IF($A$9="Produits finis d'equipement industriel",VLOOKUP($A26,OUTIL!$EU:$EZ,C$1,FALSE),"Ahmadovitch")))))))))/1000,0)</f>
        <v>61772</v>
      </c>
      <c r="D26" s="5">
        <f>ROUND(IF($A$9="Alimentation, boissons et tabacs",VLOOKUP($A26,OUTIL!$CH:$CM,D$1,FALSE),IF($A$9="Demi produits",VLOOKUP($A26,OUTIL!$CQ:$CV,D$1,FALSE),IF($A$9="Energie  et  lubrifiants",VLOOKUP($A26,OUTIL!$CY:$DD,D$1,FALSE),IF($A$9="Or industriel",VLOOKUP($A26,OUTIL!$DG:$DL,D$1,FALSE),IF($A$9="Produits bruts d'origine animale et vegetale",VLOOKUP($A26,OUTIL!$DO:$DT,D$1,FALSE),IF($A$9="Produits bruts d'origine minerale",VLOOKUP($A26,OUTIL!$DW:$EB,D$1,FALSE),IF($A$9="Produits finis de consommation",VLOOKUP($A26,OUTIL!$EE:$EJ,D$1,FALSE),IF($A$9="Produits finis d'equipement agricole",VLOOKUP($A26,OUTIL!$EM:$ER,D$1,FALSE),IF($A$9="Produits finis d'equipement industriel",VLOOKUP($A26,OUTIL!$EU:$EZ,D$1,FALSE),"Ahmadovitch")))))))))/1000,0)</f>
        <v>424294</v>
      </c>
      <c r="E26" s="5">
        <f>ROUND(IF($A$9="Alimentation, boissons et tabacs",VLOOKUP($A26,OUTIL!$CH:$CM,E$1,FALSE),IF($A$9="Demi produits",VLOOKUP($A26,OUTIL!$CQ:$CV,E$1,FALSE),IF($A$9="Energie  et  lubrifiants",VLOOKUP($A26,OUTIL!$CY:$DD,E$1,FALSE),IF($A$9="Or industriel",VLOOKUP($A26,OUTIL!$DG:$DL,E$1,FALSE),IF($A$9="Produits bruts d'origine animale et vegetale",VLOOKUP($A26,OUTIL!$DO:$DT,E$1,FALSE),IF($A$9="Produits bruts d'origine minerale",VLOOKUP($A26,OUTIL!$DW:$EB,E$1,FALSE),IF($A$9="Produits finis de consommation",VLOOKUP($A26,OUTIL!$EE:$EJ,E$1,FALSE),IF($A$9="Produits finis d'equipement agricole",VLOOKUP($A26,OUTIL!$EM:$ER,E$1,FALSE),IF($A$9="Produits finis d'equipement industriel",VLOOKUP($A26,OUTIL!$EU:$EZ,E$1,FALSE),"Ahmadovitch")))))))))/1000,0)</f>
        <v>49174</v>
      </c>
      <c r="F26" s="5">
        <f>ROUND(IF($A$9="Alimentation, boissons et tabacs",VLOOKUP($A26,OUTIL!$CH:$CM,F$1,FALSE),IF($A$9="Demi produits",VLOOKUP($A26,OUTIL!$CQ:$CV,F$1,FALSE),IF($A$9="Energie  et  lubrifiants",VLOOKUP($A26,OUTIL!$CY:$DD,F$1,FALSE),IF($A$9="Or industriel",VLOOKUP($A26,OUTIL!$DG:$DL,F$1,FALSE),IF($A$9="Produits bruts d'origine animale et vegetale",VLOOKUP($A26,OUTIL!$DO:$DT,F$1,FALSE),IF($A$9="Produits bruts d'origine minerale",VLOOKUP($A26,OUTIL!$DW:$EB,F$1,FALSE),IF($A$9="Produits finis de consommation",VLOOKUP($A26,OUTIL!$EE:$EJ,F$1,FALSE),IF($A$9="Produits finis d'equipement agricole",VLOOKUP($A26,OUTIL!$EM:$ER,F$1,FALSE),IF($A$9="Produits finis d'equipement industriel",VLOOKUP($A26,OUTIL!$EU:$EZ,F$1,FALSE),"Ahmadovitch")))))))))/1000,0)</f>
        <v>517275</v>
      </c>
    </row>
    <row r="27" spans="1:6" ht="16.5" x14ac:dyDescent="0.3">
      <c r="A27">
        <v>18</v>
      </c>
      <c r="B27" s="5" t="str">
        <f>IF($A$9="Alimentation, boissons et tabacs",VLOOKUP(VLOOKUP($A27,OUTIL!$CH:$CM,B$1,FALSE),REF!$K:$L,2,FALSE),IF($A$9="Demi produits",VLOOKUP(VLOOKUP($A27,OUTIL!$CQ:$CV,B$1,FALSE),REF!$N:$O,2,FALSE),IF($A$9="Energie  et  lubrifiants",VLOOKUP(VLOOKUP($A27,OUTIL!$CY:$DD,B$1,FALSE),REF!$Z:$AA,2,FALSE),IF($A$9="Or industriel",VLOOKUP(VLOOKUP($A27,OUTIL!$DG:$DL,B$1,FALSE),REF!$AC:$AD,2,FALSE),IF($A$9="Produits bruts d'origine animale et vegetale",VLOOKUP(VLOOKUP($A27,OUTIL!$DO:$DT,B$1,FALSE),REF!$Q:$R,2,FALSE),IF($A$9="Produits bruts d'origine minerale",VLOOKUP(VLOOKUP($A27,OUTIL!$DW:$EB,B$1,FALSE),REF!$AF:$AG,2,FALSE),IF($A$9="Produits finis de consommation",VLOOKUP(VLOOKUP($A27,OUTIL!$EE:$EJ,B$1,FALSE),REF!$T:$U,2,FALSE),IF($A$9="Produits finis d'equipement agricole",VLOOKUP(VLOOKUP($A27,OUTIL!$EM:$ER,B$1,FALSE),REF!$AI:$AJ,2,FALSE),IF($A$9="Produits finis d'equipement industriel",VLOOKUP(VLOOKUP($A27,OUTIL!$EU:$EZ,B$1,FALSE),REF!$W:$X,2,FALSE),"Ahmadovitch")))))))))</f>
        <v>Lait et produits de la laiterie autres que le beurre et le fromage</v>
      </c>
      <c r="C27" s="5">
        <f>ROUND(IF($A$9="Alimentation, boissons et tabacs",VLOOKUP($A27,OUTIL!$CH:$CM,C$1,FALSE),IF($A$9="Demi produits",VLOOKUP($A27,OUTIL!$CQ:$CV,C$1,FALSE),IF($A$9="Energie  et  lubrifiants",VLOOKUP($A27,OUTIL!$CY:$DD,C$1,FALSE),IF($A$9="Or industriel",VLOOKUP($A27,OUTIL!$DG:$DL,C$1,FALSE),IF($A$9="Produits bruts d'origine animale et vegetale",VLOOKUP($A27,OUTIL!$DO:$DT,C$1,FALSE),IF($A$9="Produits bruts d'origine minerale",VLOOKUP($A27,OUTIL!$DW:$EB,C$1,FALSE),IF($A$9="Produits finis de consommation",VLOOKUP($A27,OUTIL!$EE:$EJ,C$1,FALSE),IF($A$9="Produits finis d'equipement agricole",VLOOKUP($A27,OUTIL!$EM:$ER,C$1,FALSE),IF($A$9="Produits finis d'equipement industriel",VLOOKUP($A27,OUTIL!$EU:$EZ,C$1,FALSE),"Ahmadovitch")))))))))/1000,0)</f>
        <v>16521</v>
      </c>
      <c r="D27" s="5">
        <f>ROUND(IF($A$9="Alimentation, boissons et tabacs",VLOOKUP($A27,OUTIL!$CH:$CM,D$1,FALSE),IF($A$9="Demi produits",VLOOKUP($A27,OUTIL!$CQ:$CV,D$1,FALSE),IF($A$9="Energie  et  lubrifiants",VLOOKUP($A27,OUTIL!$CY:$DD,D$1,FALSE),IF($A$9="Or industriel",VLOOKUP($A27,OUTIL!$DG:$DL,D$1,FALSE),IF($A$9="Produits bruts d'origine animale et vegetale",VLOOKUP($A27,OUTIL!$DO:$DT,D$1,FALSE),IF($A$9="Produits bruts d'origine minerale",VLOOKUP($A27,OUTIL!$DW:$EB,D$1,FALSE),IF($A$9="Produits finis de consommation",VLOOKUP($A27,OUTIL!$EE:$EJ,D$1,FALSE),IF($A$9="Produits finis d'equipement agricole",VLOOKUP($A27,OUTIL!$EM:$ER,D$1,FALSE),IF($A$9="Produits finis d'equipement industriel",VLOOKUP($A27,OUTIL!$EU:$EZ,D$1,FALSE),"Ahmadovitch")))))))))/1000,0)</f>
        <v>412771</v>
      </c>
      <c r="E27" s="5">
        <f>ROUND(IF($A$9="Alimentation, boissons et tabacs",VLOOKUP($A27,OUTIL!$CH:$CM,E$1,FALSE),IF($A$9="Demi produits",VLOOKUP($A27,OUTIL!$CQ:$CV,E$1,FALSE),IF($A$9="Energie  et  lubrifiants",VLOOKUP($A27,OUTIL!$CY:$DD,E$1,FALSE),IF($A$9="Or industriel",VLOOKUP($A27,OUTIL!$DG:$DL,E$1,FALSE),IF($A$9="Produits bruts d'origine animale et vegetale",VLOOKUP($A27,OUTIL!$DO:$DT,E$1,FALSE),IF($A$9="Produits bruts d'origine minerale",VLOOKUP($A27,OUTIL!$DW:$EB,E$1,FALSE),IF($A$9="Produits finis de consommation",VLOOKUP($A27,OUTIL!$EE:$EJ,E$1,FALSE),IF($A$9="Produits finis d'equipement agricole",VLOOKUP($A27,OUTIL!$EM:$ER,E$1,FALSE),IF($A$9="Produits finis d'equipement industriel",VLOOKUP($A27,OUTIL!$EU:$EZ,E$1,FALSE),"Ahmadovitch")))))))))/1000,0)</f>
        <v>14840</v>
      </c>
      <c r="F27" s="5">
        <f>ROUND(IF($A$9="Alimentation, boissons et tabacs",VLOOKUP($A27,OUTIL!$CH:$CM,F$1,FALSE),IF($A$9="Demi produits",VLOOKUP($A27,OUTIL!$CQ:$CV,F$1,FALSE),IF($A$9="Energie  et  lubrifiants",VLOOKUP($A27,OUTIL!$CY:$DD,F$1,FALSE),IF($A$9="Or industriel",VLOOKUP($A27,OUTIL!$DG:$DL,F$1,FALSE),IF($A$9="Produits bruts d'origine animale et vegetale",VLOOKUP($A27,OUTIL!$DO:$DT,F$1,FALSE),IF($A$9="Produits bruts d'origine minerale",VLOOKUP($A27,OUTIL!$DW:$EB,F$1,FALSE),IF($A$9="Produits finis de consommation",VLOOKUP($A27,OUTIL!$EE:$EJ,F$1,FALSE),IF($A$9="Produits finis d'equipement agricole",VLOOKUP($A27,OUTIL!$EM:$ER,F$1,FALSE),IF($A$9="Produits finis d'equipement industriel",VLOOKUP($A27,OUTIL!$EU:$EZ,F$1,FALSE),"Ahmadovitch")))))))))/1000,0)</f>
        <v>349621</v>
      </c>
    </row>
    <row r="28" spans="1:6" ht="16.5" x14ac:dyDescent="0.3">
      <c r="A28">
        <v>19</v>
      </c>
      <c r="B28" s="5" t="str">
        <f>IF($A$9="Alimentation, boissons et tabacs",VLOOKUP(VLOOKUP($A28,OUTIL!$CH:$CM,B$1,FALSE),REF!$K:$L,2,FALSE),IF($A$9="Demi produits",VLOOKUP(VLOOKUP($A28,OUTIL!$CQ:$CV,B$1,FALSE),REF!$N:$O,2,FALSE),IF($A$9="Energie  et  lubrifiants",VLOOKUP(VLOOKUP($A28,OUTIL!$CY:$DD,B$1,FALSE),REF!$Z:$AA,2,FALSE),IF($A$9="Or industriel",VLOOKUP(VLOOKUP($A28,OUTIL!$DG:$DL,B$1,FALSE),REF!$AC:$AD,2,FALSE),IF($A$9="Produits bruts d'origine animale et vegetale",VLOOKUP(VLOOKUP($A28,OUTIL!$DO:$DT,B$1,FALSE),REF!$Q:$R,2,FALSE),IF($A$9="Produits bruts d'origine minerale",VLOOKUP(VLOOKUP($A28,OUTIL!$DW:$EB,B$1,FALSE),REF!$AF:$AG,2,FALSE),IF($A$9="Produits finis de consommation",VLOOKUP(VLOOKUP($A28,OUTIL!$EE:$EJ,B$1,FALSE),REF!$T:$U,2,FALSE),IF($A$9="Produits finis d'equipement agricole",VLOOKUP(VLOOKUP($A28,OUTIL!$EM:$ER,B$1,FALSE),REF!$AI:$AJ,2,FALSE),IF($A$9="Produits finis d'equipement industriel",VLOOKUP(VLOOKUP($A28,OUTIL!$EU:$EZ,B$1,FALSE),REF!$W:$X,2,FALSE),"Ahmadovitch")))))))))</f>
        <v>Préparations pour l'alimentation des animaux.</v>
      </c>
      <c r="C28" s="5">
        <f>ROUND(IF($A$9="Alimentation, boissons et tabacs",VLOOKUP($A28,OUTIL!$CH:$CM,C$1,FALSE),IF($A$9="Demi produits",VLOOKUP($A28,OUTIL!$CQ:$CV,C$1,FALSE),IF($A$9="Energie  et  lubrifiants",VLOOKUP($A28,OUTIL!$CY:$DD,C$1,FALSE),IF($A$9="Or industriel",VLOOKUP($A28,OUTIL!$DG:$DL,C$1,FALSE),IF($A$9="Produits bruts d'origine animale et vegetale",VLOOKUP($A28,OUTIL!$DO:$DT,C$1,FALSE),IF($A$9="Produits bruts d'origine minerale",VLOOKUP($A28,OUTIL!$DW:$EB,C$1,FALSE),IF($A$9="Produits finis de consommation",VLOOKUP($A28,OUTIL!$EE:$EJ,C$1,FALSE),IF($A$9="Produits finis d'equipement agricole",VLOOKUP($A28,OUTIL!$EM:$ER,C$1,FALSE),IF($A$9="Produits finis d'equipement industriel",VLOOKUP($A28,OUTIL!$EU:$EZ,C$1,FALSE),"Ahmadovitch")))))))))/1000,0)</f>
        <v>53528</v>
      </c>
      <c r="D28" s="5">
        <f>ROUND(IF($A$9="Alimentation, boissons et tabacs",VLOOKUP($A28,OUTIL!$CH:$CM,D$1,FALSE),IF($A$9="Demi produits",VLOOKUP($A28,OUTIL!$CQ:$CV,D$1,FALSE),IF($A$9="Energie  et  lubrifiants",VLOOKUP($A28,OUTIL!$CY:$DD,D$1,FALSE),IF($A$9="Or industriel",VLOOKUP($A28,OUTIL!$DG:$DL,D$1,FALSE),IF($A$9="Produits bruts d'origine animale et vegetale",VLOOKUP($A28,OUTIL!$DO:$DT,D$1,FALSE),IF($A$9="Produits bruts d'origine minerale",VLOOKUP($A28,OUTIL!$DW:$EB,D$1,FALSE),IF($A$9="Produits finis de consommation",VLOOKUP($A28,OUTIL!$EE:$EJ,D$1,FALSE),IF($A$9="Produits finis d'equipement agricole",VLOOKUP($A28,OUTIL!$EM:$ER,D$1,FALSE),IF($A$9="Produits finis d'equipement industriel",VLOOKUP($A28,OUTIL!$EU:$EZ,D$1,FALSE),"Ahmadovitch")))))))))/1000,0)</f>
        <v>393126</v>
      </c>
      <c r="E28" s="5">
        <f>ROUND(IF($A$9="Alimentation, boissons et tabacs",VLOOKUP($A28,OUTIL!$CH:$CM,E$1,FALSE),IF($A$9="Demi produits",VLOOKUP($A28,OUTIL!$CQ:$CV,E$1,FALSE),IF($A$9="Energie  et  lubrifiants",VLOOKUP($A28,OUTIL!$CY:$DD,E$1,FALSE),IF($A$9="Or industriel",VLOOKUP($A28,OUTIL!$DG:$DL,E$1,FALSE),IF($A$9="Produits bruts d'origine animale et vegetale",VLOOKUP($A28,OUTIL!$DO:$DT,E$1,FALSE),IF($A$9="Produits bruts d'origine minerale",VLOOKUP($A28,OUTIL!$DW:$EB,E$1,FALSE),IF($A$9="Produits finis de consommation",VLOOKUP($A28,OUTIL!$EE:$EJ,E$1,FALSE),IF($A$9="Produits finis d'equipement agricole",VLOOKUP($A28,OUTIL!$EM:$ER,E$1,FALSE),IF($A$9="Produits finis d'equipement industriel",VLOOKUP($A28,OUTIL!$EU:$EZ,E$1,FALSE),"Ahmadovitch")))))))))/1000,0)</f>
        <v>55757</v>
      </c>
      <c r="F28" s="5">
        <f>ROUND(IF($A$9="Alimentation, boissons et tabacs",VLOOKUP($A28,OUTIL!$CH:$CM,F$1,FALSE),IF($A$9="Demi produits",VLOOKUP($A28,OUTIL!$CQ:$CV,F$1,FALSE),IF($A$9="Energie  et  lubrifiants",VLOOKUP($A28,OUTIL!$CY:$DD,F$1,FALSE),IF($A$9="Or industriel",VLOOKUP($A28,OUTIL!$DG:$DL,F$1,FALSE),IF($A$9="Produits bruts d'origine animale et vegetale",VLOOKUP($A28,OUTIL!$DO:$DT,F$1,FALSE),IF($A$9="Produits bruts d'origine minerale",VLOOKUP($A28,OUTIL!$DW:$EB,F$1,FALSE),IF($A$9="Produits finis de consommation",VLOOKUP($A28,OUTIL!$EE:$EJ,F$1,FALSE),IF($A$9="Produits finis d'equipement agricole",VLOOKUP($A28,OUTIL!$EM:$ER,F$1,FALSE),IF($A$9="Produits finis d'equipement industriel",VLOOKUP($A28,OUTIL!$EU:$EZ,F$1,FALSE),"Ahmadovitch")))))))))/1000,0)</f>
        <v>359157</v>
      </c>
    </row>
    <row r="29" spans="1:6" ht="16.5" x14ac:dyDescent="0.3">
      <c r="A29">
        <v>20</v>
      </c>
      <c r="B29" s="5" t="str">
        <f>IF($A$9="Alimentation, boissons et tabacs",VLOOKUP(VLOOKUP($A29,OUTIL!$CH:$CM,B$1,FALSE),REF!$K:$L,2,FALSE),IF($A$9="Demi produits",VLOOKUP(VLOOKUP($A29,OUTIL!$CQ:$CV,B$1,FALSE),REF!$N:$O,2,FALSE),IF($A$9="Energie  et  lubrifiants",VLOOKUP(VLOOKUP($A29,OUTIL!$CY:$DD,B$1,FALSE),REF!$Z:$AA,2,FALSE),IF($A$9="Or industriel",VLOOKUP(VLOOKUP($A29,OUTIL!$DG:$DL,B$1,FALSE),REF!$AC:$AD,2,FALSE),IF($A$9="Produits bruts d'origine animale et vegetale",VLOOKUP(VLOOKUP($A29,OUTIL!$DO:$DT,B$1,FALSE),REF!$Q:$R,2,FALSE),IF($A$9="Produits bruts d'origine minerale",VLOOKUP(VLOOKUP($A29,OUTIL!$DW:$EB,B$1,FALSE),REF!$AF:$AG,2,FALSE),IF($A$9="Produits finis de consommation",VLOOKUP(VLOOKUP($A29,OUTIL!$EE:$EJ,B$1,FALSE),REF!$T:$U,2,FALSE),IF($A$9="Produits finis d'equipement agricole",VLOOKUP(VLOOKUP($A29,OUTIL!$EM:$ER,B$1,FALSE),REF!$AI:$AJ,2,FALSE),IF($A$9="Produits finis d'equipement industriel",VLOOKUP(VLOOKUP($A29,OUTIL!$EU:$EZ,B$1,FALSE),REF!$W:$X,2,FALSE),"Ahmadovitch")))))))))</f>
        <v>Beurre</v>
      </c>
      <c r="C29" s="5">
        <f>ROUND(IF($A$9="Alimentation, boissons et tabacs",VLOOKUP($A29,OUTIL!$CH:$CM,C$1,FALSE),IF($A$9="Demi produits",VLOOKUP($A29,OUTIL!$CQ:$CV,C$1,FALSE),IF($A$9="Energie  et  lubrifiants",VLOOKUP($A29,OUTIL!$CY:$DD,C$1,FALSE),IF($A$9="Or industriel",VLOOKUP($A29,OUTIL!$DG:$DL,C$1,FALSE),IF($A$9="Produits bruts d'origine animale et vegetale",VLOOKUP($A29,OUTIL!$DO:$DT,C$1,FALSE),IF($A$9="Produits bruts d'origine minerale",VLOOKUP($A29,OUTIL!$DW:$EB,C$1,FALSE),IF($A$9="Produits finis de consommation",VLOOKUP($A29,OUTIL!$EE:$EJ,C$1,FALSE),IF($A$9="Produits finis d'equipement agricole",VLOOKUP($A29,OUTIL!$EM:$ER,C$1,FALSE),IF($A$9="Produits finis d'equipement industriel",VLOOKUP($A29,OUTIL!$EU:$EZ,C$1,FALSE),"Ahmadovitch")))))))))/1000,0)</f>
        <v>6630</v>
      </c>
      <c r="D29" s="5">
        <f>ROUND(IF($A$9="Alimentation, boissons et tabacs",VLOOKUP($A29,OUTIL!$CH:$CM,D$1,FALSE),IF($A$9="Demi produits",VLOOKUP($A29,OUTIL!$CQ:$CV,D$1,FALSE),IF($A$9="Energie  et  lubrifiants",VLOOKUP($A29,OUTIL!$CY:$DD,D$1,FALSE),IF($A$9="Or industriel",VLOOKUP($A29,OUTIL!$DG:$DL,D$1,FALSE),IF($A$9="Produits bruts d'origine animale et vegetale",VLOOKUP($A29,OUTIL!$DO:$DT,D$1,FALSE),IF($A$9="Produits bruts d'origine minerale",VLOOKUP($A29,OUTIL!$DW:$EB,D$1,FALSE),IF($A$9="Produits finis de consommation",VLOOKUP($A29,OUTIL!$EE:$EJ,D$1,FALSE),IF($A$9="Produits finis d'equipement agricole",VLOOKUP($A29,OUTIL!$EM:$ER,D$1,FALSE),IF($A$9="Produits finis d'equipement industriel",VLOOKUP($A29,OUTIL!$EU:$EZ,D$1,FALSE),"Ahmadovitch")))))))))/1000,0)</f>
        <v>373114</v>
      </c>
      <c r="E29" s="5">
        <f>ROUND(IF($A$9="Alimentation, boissons et tabacs",VLOOKUP($A29,OUTIL!$CH:$CM,E$1,FALSE),IF($A$9="Demi produits",VLOOKUP($A29,OUTIL!$CQ:$CV,E$1,FALSE),IF($A$9="Energie  et  lubrifiants",VLOOKUP($A29,OUTIL!$CY:$DD,E$1,FALSE),IF($A$9="Or industriel",VLOOKUP($A29,OUTIL!$DG:$DL,E$1,FALSE),IF($A$9="Produits bruts d'origine animale et vegetale",VLOOKUP($A29,OUTIL!$DO:$DT,E$1,FALSE),IF($A$9="Produits bruts d'origine minerale",VLOOKUP($A29,OUTIL!$DW:$EB,E$1,FALSE),IF($A$9="Produits finis de consommation",VLOOKUP($A29,OUTIL!$EE:$EJ,E$1,FALSE),IF($A$9="Produits finis d'equipement agricole",VLOOKUP($A29,OUTIL!$EM:$ER,E$1,FALSE),IF($A$9="Produits finis d'equipement industriel",VLOOKUP($A29,OUTIL!$EU:$EZ,E$1,FALSE),"Ahmadovitch")))))))))/1000,0)</f>
        <v>4140</v>
      </c>
      <c r="F29" s="5">
        <f>ROUND(IF($A$9="Alimentation, boissons et tabacs",VLOOKUP($A29,OUTIL!$CH:$CM,F$1,FALSE),IF($A$9="Demi produits",VLOOKUP($A29,OUTIL!$CQ:$CV,F$1,FALSE),IF($A$9="Energie  et  lubrifiants",VLOOKUP($A29,OUTIL!$CY:$DD,F$1,FALSE),IF($A$9="Or industriel",VLOOKUP($A29,OUTIL!$DG:$DL,F$1,FALSE),IF($A$9="Produits bruts d'origine animale et vegetale",VLOOKUP($A29,OUTIL!$DO:$DT,F$1,FALSE),IF($A$9="Produits bruts d'origine minerale",VLOOKUP($A29,OUTIL!$DW:$EB,F$1,FALSE),IF($A$9="Produits finis de consommation",VLOOKUP($A29,OUTIL!$EE:$EJ,F$1,FALSE),IF($A$9="Produits finis d'equipement agricole",VLOOKUP($A29,OUTIL!$EM:$ER,F$1,FALSE),IF($A$9="Produits finis d'equipement industriel",VLOOKUP($A29,OUTIL!$EU:$EZ,F$1,FALSE),"Ahmadovitch")))))))))/1000,0)</f>
        <v>273526</v>
      </c>
    </row>
    <row r="30" spans="1:6" ht="16.5" x14ac:dyDescent="0.3">
      <c r="A30">
        <v>21</v>
      </c>
      <c r="B30" s="5" t="str">
        <f>IF($A$9="Alimentation, boissons et tabacs",VLOOKUP(VLOOKUP($A30,OUTIL!$CH:$CM,B$1,FALSE),REF!$K:$L,2,FALSE),IF($A$9="Demi produits",VLOOKUP(VLOOKUP($A30,OUTIL!$CQ:$CV,B$1,FALSE),REF!$N:$O,2,FALSE),IF($A$9="Energie  et  lubrifiants",VLOOKUP(VLOOKUP($A30,OUTIL!$CY:$DD,B$1,FALSE),REF!$Z:$AA,2,FALSE),IF($A$9="Or industriel",VLOOKUP(VLOOKUP($A30,OUTIL!$DG:$DL,B$1,FALSE),REF!$AC:$AD,2,FALSE),IF($A$9="Produits bruts d'origine animale et vegetale",VLOOKUP(VLOOKUP($A30,OUTIL!$DO:$DT,B$1,FALSE),REF!$Q:$R,2,FALSE),IF($A$9="Produits bruts d'origine minerale",VLOOKUP(VLOOKUP($A30,OUTIL!$DW:$EB,B$1,FALSE),REF!$AF:$AG,2,FALSE),IF($A$9="Produits finis de consommation",VLOOKUP(VLOOKUP($A30,OUTIL!$EE:$EJ,B$1,FALSE),REF!$T:$U,2,FALSE),IF($A$9="Produits finis d'equipement agricole",VLOOKUP(VLOOKUP($A30,OUTIL!$EM:$ER,B$1,FALSE),REF!$AI:$AJ,2,FALSE),IF($A$9="Produits finis d'equipement industriel",VLOOKUP(VLOOKUP($A30,OUTIL!$EU:$EZ,B$1,FALSE),REF!$W:$X,2,FALSE),"Ahmadovitch")))))))))</f>
        <v>Epices</v>
      </c>
      <c r="C30" s="5">
        <f>ROUND(IF($A$9="Alimentation, boissons et tabacs",VLOOKUP($A30,OUTIL!$CH:$CM,C$1,FALSE),IF($A$9="Demi produits",VLOOKUP($A30,OUTIL!$CQ:$CV,C$1,FALSE),IF($A$9="Energie  et  lubrifiants",VLOOKUP($A30,OUTIL!$CY:$DD,C$1,FALSE),IF($A$9="Or industriel",VLOOKUP($A30,OUTIL!$DG:$DL,C$1,FALSE),IF($A$9="Produits bruts d'origine animale et vegetale",VLOOKUP($A30,OUTIL!$DO:$DT,C$1,FALSE),IF($A$9="Produits bruts d'origine minerale",VLOOKUP($A30,OUTIL!$DW:$EB,C$1,FALSE),IF($A$9="Produits finis de consommation",VLOOKUP($A30,OUTIL!$EE:$EJ,C$1,FALSE),IF($A$9="Produits finis d'equipement agricole",VLOOKUP($A30,OUTIL!$EM:$ER,C$1,FALSE),IF($A$9="Produits finis d'equipement industriel",VLOOKUP($A30,OUTIL!$EU:$EZ,C$1,FALSE),"Ahmadovitch")))))))))/1000,0)</f>
        <v>9490</v>
      </c>
      <c r="D30" s="5">
        <f>ROUND(IF($A$9="Alimentation, boissons et tabacs",VLOOKUP($A30,OUTIL!$CH:$CM,D$1,FALSE),IF($A$9="Demi produits",VLOOKUP($A30,OUTIL!$CQ:$CV,D$1,FALSE),IF($A$9="Energie  et  lubrifiants",VLOOKUP($A30,OUTIL!$CY:$DD,D$1,FALSE),IF($A$9="Or industriel",VLOOKUP($A30,OUTIL!$DG:$DL,D$1,FALSE),IF($A$9="Produits bruts d'origine animale et vegetale",VLOOKUP($A30,OUTIL!$DO:$DT,D$1,FALSE),IF($A$9="Produits bruts d'origine minerale",VLOOKUP($A30,OUTIL!$DW:$EB,D$1,FALSE),IF($A$9="Produits finis de consommation",VLOOKUP($A30,OUTIL!$EE:$EJ,D$1,FALSE),IF($A$9="Produits finis d'equipement agricole",VLOOKUP($A30,OUTIL!$EM:$ER,D$1,FALSE),IF($A$9="Produits finis d'equipement industriel",VLOOKUP($A30,OUTIL!$EU:$EZ,D$1,FALSE),"Ahmadovitch")))))))))/1000,0)</f>
        <v>298103</v>
      </c>
      <c r="E30" s="5">
        <f>ROUND(IF($A$9="Alimentation, boissons et tabacs",VLOOKUP($A30,OUTIL!$CH:$CM,E$1,FALSE),IF($A$9="Demi produits",VLOOKUP($A30,OUTIL!$CQ:$CV,E$1,FALSE),IF($A$9="Energie  et  lubrifiants",VLOOKUP($A30,OUTIL!$CY:$DD,E$1,FALSE),IF($A$9="Or industriel",VLOOKUP($A30,OUTIL!$DG:$DL,E$1,FALSE),IF($A$9="Produits bruts d'origine animale et vegetale",VLOOKUP($A30,OUTIL!$DO:$DT,E$1,FALSE),IF($A$9="Produits bruts d'origine minerale",VLOOKUP($A30,OUTIL!$DW:$EB,E$1,FALSE),IF($A$9="Produits finis de consommation",VLOOKUP($A30,OUTIL!$EE:$EJ,E$1,FALSE),IF($A$9="Produits finis d'equipement agricole",VLOOKUP($A30,OUTIL!$EM:$ER,E$1,FALSE),IF($A$9="Produits finis d'equipement industriel",VLOOKUP($A30,OUTIL!$EU:$EZ,E$1,FALSE),"Ahmadovitch")))))))))/1000,0)</f>
        <v>12364</v>
      </c>
      <c r="F30" s="5">
        <f>ROUND(IF($A$9="Alimentation, boissons et tabacs",VLOOKUP($A30,OUTIL!$CH:$CM,F$1,FALSE),IF($A$9="Demi produits",VLOOKUP($A30,OUTIL!$CQ:$CV,F$1,FALSE),IF($A$9="Energie  et  lubrifiants",VLOOKUP($A30,OUTIL!$CY:$DD,F$1,FALSE),IF($A$9="Or industriel",VLOOKUP($A30,OUTIL!$DG:$DL,F$1,FALSE),IF($A$9="Produits bruts d'origine animale et vegetale",VLOOKUP($A30,OUTIL!$DO:$DT,F$1,FALSE),IF($A$9="Produits bruts d'origine minerale",VLOOKUP($A30,OUTIL!$DW:$EB,F$1,FALSE),IF($A$9="Produits finis de consommation",VLOOKUP($A30,OUTIL!$EE:$EJ,F$1,FALSE),IF($A$9="Produits finis d'equipement agricole",VLOOKUP($A30,OUTIL!$EM:$ER,F$1,FALSE),IF($A$9="Produits finis d'equipement industriel",VLOOKUP($A30,OUTIL!$EU:$EZ,F$1,FALSE),"Ahmadovitch")))))))))/1000,0)</f>
        <v>398438</v>
      </c>
    </row>
    <row r="31" spans="1:6" ht="16.5" x14ac:dyDescent="0.3">
      <c r="A31">
        <v>22</v>
      </c>
      <c r="B31" s="5" t="str">
        <f>IF($A$9="Alimentation, boissons et tabacs",VLOOKUP(VLOOKUP($A31,OUTIL!$CH:$CM,B$1,FALSE),REF!$K:$L,2,FALSE),IF($A$9="Demi produits",VLOOKUP(VLOOKUP($A31,OUTIL!$CQ:$CV,B$1,FALSE),REF!$N:$O,2,FALSE),IF($A$9="Energie  et  lubrifiants",VLOOKUP(VLOOKUP($A31,OUTIL!$CY:$DD,B$1,FALSE),REF!$Z:$AA,2,FALSE),IF($A$9="Or industriel",VLOOKUP(VLOOKUP($A31,OUTIL!$DG:$DL,B$1,FALSE),REF!$AC:$AD,2,FALSE),IF($A$9="Produits bruts d'origine animale et vegetale",VLOOKUP(VLOOKUP($A31,OUTIL!$DO:$DT,B$1,FALSE),REF!$Q:$R,2,FALSE),IF($A$9="Produits bruts d'origine minerale",VLOOKUP(VLOOKUP($A31,OUTIL!$DW:$EB,B$1,FALSE),REF!$AF:$AG,2,FALSE),IF($A$9="Produits finis de consommation",VLOOKUP(VLOOKUP($A31,OUTIL!$EE:$EJ,B$1,FALSE),REF!$T:$U,2,FALSE),IF($A$9="Produits finis d'equipement agricole",VLOOKUP(VLOOKUP($A31,OUTIL!$EM:$ER,B$1,FALSE),REF!$AI:$AJ,2,FALSE),IF($A$9="Produits finis d'equipement industriel",VLOOKUP(VLOOKUP($A31,OUTIL!$EU:$EZ,B$1,FALSE),REF!$W:$X,2,FALSE),"Ahmadovitch")))))))))</f>
        <v>Bières; vins; vermouths; et autres boissons spiritueuses</v>
      </c>
      <c r="C31" s="5">
        <f>ROUND(IF($A$9="Alimentation, boissons et tabacs",VLOOKUP($A31,OUTIL!$CH:$CM,C$1,FALSE),IF($A$9="Demi produits",VLOOKUP($A31,OUTIL!$CQ:$CV,C$1,FALSE),IF($A$9="Energie  et  lubrifiants",VLOOKUP($A31,OUTIL!$CY:$DD,C$1,FALSE),IF($A$9="Or industriel",VLOOKUP($A31,OUTIL!$DG:$DL,C$1,FALSE),IF($A$9="Produits bruts d'origine animale et vegetale",VLOOKUP($A31,OUTIL!$DO:$DT,C$1,FALSE),IF($A$9="Produits bruts d'origine minerale",VLOOKUP($A31,OUTIL!$DW:$EB,C$1,FALSE),IF($A$9="Produits finis de consommation",VLOOKUP($A31,OUTIL!$EE:$EJ,C$1,FALSE),IF($A$9="Produits finis d'equipement agricole",VLOOKUP($A31,OUTIL!$EM:$ER,C$1,FALSE),IF($A$9="Produits finis d'equipement industriel",VLOOKUP($A31,OUTIL!$EU:$EZ,C$1,FALSE),"Ahmadovitch")))))))))/1000,0)</f>
        <v>15588</v>
      </c>
      <c r="D31" s="5">
        <f>ROUND(IF($A$9="Alimentation, boissons et tabacs",VLOOKUP($A31,OUTIL!$CH:$CM,D$1,FALSE),IF($A$9="Demi produits",VLOOKUP($A31,OUTIL!$CQ:$CV,D$1,FALSE),IF($A$9="Energie  et  lubrifiants",VLOOKUP($A31,OUTIL!$CY:$DD,D$1,FALSE),IF($A$9="Or industriel",VLOOKUP($A31,OUTIL!$DG:$DL,D$1,FALSE),IF($A$9="Produits bruts d'origine animale et vegetale",VLOOKUP($A31,OUTIL!$DO:$DT,D$1,FALSE),IF($A$9="Produits bruts d'origine minerale",VLOOKUP($A31,OUTIL!$DW:$EB,D$1,FALSE),IF($A$9="Produits finis de consommation",VLOOKUP($A31,OUTIL!$EE:$EJ,D$1,FALSE),IF($A$9="Produits finis d'equipement agricole",VLOOKUP($A31,OUTIL!$EM:$ER,D$1,FALSE),IF($A$9="Produits finis d'equipement industriel",VLOOKUP($A31,OUTIL!$EU:$EZ,D$1,FALSE),"Ahmadovitch")))))))))/1000,0)</f>
        <v>285751</v>
      </c>
      <c r="E31" s="5">
        <f>ROUND(IF($A$9="Alimentation, boissons et tabacs",VLOOKUP($A31,OUTIL!$CH:$CM,E$1,FALSE),IF($A$9="Demi produits",VLOOKUP($A31,OUTIL!$CQ:$CV,E$1,FALSE),IF($A$9="Energie  et  lubrifiants",VLOOKUP($A31,OUTIL!$CY:$DD,E$1,FALSE),IF($A$9="Or industriel",VLOOKUP($A31,OUTIL!$DG:$DL,E$1,FALSE),IF($A$9="Produits bruts d'origine animale et vegetale",VLOOKUP($A31,OUTIL!$DO:$DT,E$1,FALSE),IF($A$9="Produits bruts d'origine minerale",VLOOKUP($A31,OUTIL!$DW:$EB,E$1,FALSE),IF($A$9="Produits finis de consommation",VLOOKUP($A31,OUTIL!$EE:$EJ,E$1,FALSE),IF($A$9="Produits finis d'equipement agricole",VLOOKUP($A31,OUTIL!$EM:$ER,E$1,FALSE),IF($A$9="Produits finis d'equipement industriel",VLOOKUP($A31,OUTIL!$EU:$EZ,E$1,FALSE),"Ahmadovitch")))))))))/1000,0)</f>
        <v>7403</v>
      </c>
      <c r="F31" s="5">
        <f>ROUND(IF($A$9="Alimentation, boissons et tabacs",VLOOKUP($A31,OUTIL!$CH:$CM,F$1,FALSE),IF($A$9="Demi produits",VLOOKUP($A31,OUTIL!$CQ:$CV,F$1,FALSE),IF($A$9="Energie  et  lubrifiants",VLOOKUP($A31,OUTIL!$CY:$DD,F$1,FALSE),IF($A$9="Or industriel",VLOOKUP($A31,OUTIL!$DG:$DL,F$1,FALSE),IF($A$9="Produits bruts d'origine animale et vegetale",VLOOKUP($A31,OUTIL!$DO:$DT,F$1,FALSE),IF($A$9="Produits bruts d'origine minerale",VLOOKUP($A31,OUTIL!$DW:$EB,F$1,FALSE),IF($A$9="Produits finis de consommation",VLOOKUP($A31,OUTIL!$EE:$EJ,F$1,FALSE),IF($A$9="Produits finis d'equipement agricole",VLOOKUP($A31,OUTIL!$EM:$ER,F$1,FALSE),IF($A$9="Produits finis d'equipement industriel",VLOOKUP($A31,OUTIL!$EU:$EZ,F$1,FALSE),"Ahmadovitch")))))))))/1000,0)</f>
        <v>204565</v>
      </c>
    </row>
    <row r="32" spans="1:6" ht="16.5" x14ac:dyDescent="0.3">
      <c r="A32">
        <v>23</v>
      </c>
      <c r="B32" s="5" t="str">
        <f>IF($A$9="Alimentation, boissons et tabacs",VLOOKUP(VLOOKUP($A32,OUTIL!$CH:$CM,B$1,FALSE),REF!$K:$L,2,FALSE),IF($A$9="Demi produits",VLOOKUP(VLOOKUP($A32,OUTIL!$CQ:$CV,B$1,FALSE),REF!$N:$O,2,FALSE),IF($A$9="Energie  et  lubrifiants",VLOOKUP(VLOOKUP($A32,OUTIL!$CY:$DD,B$1,FALSE),REF!$Z:$AA,2,FALSE),IF($A$9="Or industriel",VLOOKUP(VLOOKUP($A32,OUTIL!$DG:$DL,B$1,FALSE),REF!$AC:$AD,2,FALSE),IF($A$9="Produits bruts d'origine animale et vegetale",VLOOKUP(VLOOKUP($A32,OUTIL!$DO:$DT,B$1,FALSE),REF!$Q:$R,2,FALSE),IF($A$9="Produits bruts d'origine minerale",VLOOKUP(VLOOKUP($A32,OUTIL!$DW:$EB,B$1,FALSE),REF!$AF:$AG,2,FALSE),IF($A$9="Produits finis de consommation",VLOOKUP(VLOOKUP($A32,OUTIL!$EE:$EJ,B$1,FALSE),REF!$T:$U,2,FALSE),IF($A$9="Produits finis d'equipement agricole",VLOOKUP(VLOOKUP($A32,OUTIL!$EM:$ER,B$1,FALSE),REF!$AI:$AJ,2,FALSE),IF($A$9="Produits finis d'equipement industriel",VLOOKUP(VLOOKUP($A32,OUTIL!$EU:$EZ,B$1,FALSE),REF!$W:$X,2,FALSE),"Ahmadovitch")))))))))</f>
        <v>Poissons frais, salés, séchés ou fumés</v>
      </c>
      <c r="C32" s="5">
        <f>ROUND(IF($A$9="Alimentation, boissons et tabacs",VLOOKUP($A32,OUTIL!$CH:$CM,C$1,FALSE),IF($A$9="Demi produits",VLOOKUP($A32,OUTIL!$CQ:$CV,C$1,FALSE),IF($A$9="Energie  et  lubrifiants",VLOOKUP($A32,OUTIL!$CY:$DD,C$1,FALSE),IF($A$9="Or industriel",VLOOKUP($A32,OUTIL!$DG:$DL,C$1,FALSE),IF($A$9="Produits bruts d'origine animale et vegetale",VLOOKUP($A32,OUTIL!$DO:$DT,C$1,FALSE),IF($A$9="Produits bruts d'origine minerale",VLOOKUP($A32,OUTIL!$DW:$EB,C$1,FALSE),IF($A$9="Produits finis de consommation",VLOOKUP($A32,OUTIL!$EE:$EJ,C$1,FALSE),IF($A$9="Produits finis d'equipement agricole",VLOOKUP($A32,OUTIL!$EM:$ER,C$1,FALSE),IF($A$9="Produits finis d'equipement industriel",VLOOKUP($A32,OUTIL!$EU:$EZ,C$1,FALSE),"Ahmadovitch")))))))))/1000,0)</f>
        <v>13524</v>
      </c>
      <c r="D32" s="5">
        <f>ROUND(IF($A$9="Alimentation, boissons et tabacs",VLOOKUP($A32,OUTIL!$CH:$CM,D$1,FALSE),IF($A$9="Demi produits",VLOOKUP($A32,OUTIL!$CQ:$CV,D$1,FALSE),IF($A$9="Energie  et  lubrifiants",VLOOKUP($A32,OUTIL!$CY:$DD,D$1,FALSE),IF($A$9="Or industriel",VLOOKUP($A32,OUTIL!$DG:$DL,D$1,FALSE),IF($A$9="Produits bruts d'origine animale et vegetale",VLOOKUP($A32,OUTIL!$DO:$DT,D$1,FALSE),IF($A$9="Produits bruts d'origine minerale",VLOOKUP($A32,OUTIL!$DW:$EB,D$1,FALSE),IF($A$9="Produits finis de consommation",VLOOKUP($A32,OUTIL!$EE:$EJ,D$1,FALSE),IF($A$9="Produits finis d'equipement agricole",VLOOKUP($A32,OUTIL!$EM:$ER,D$1,FALSE),IF($A$9="Produits finis d'equipement industriel",VLOOKUP($A32,OUTIL!$EU:$EZ,D$1,FALSE),"Ahmadovitch")))))))))/1000,0)</f>
        <v>274628</v>
      </c>
      <c r="E32" s="5">
        <f>ROUND(IF($A$9="Alimentation, boissons et tabacs",VLOOKUP($A32,OUTIL!$CH:$CM,E$1,FALSE),IF($A$9="Demi produits",VLOOKUP($A32,OUTIL!$CQ:$CV,E$1,FALSE),IF($A$9="Energie  et  lubrifiants",VLOOKUP($A32,OUTIL!$CY:$DD,E$1,FALSE),IF($A$9="Or industriel",VLOOKUP($A32,OUTIL!$DG:$DL,E$1,FALSE),IF($A$9="Produits bruts d'origine animale et vegetale",VLOOKUP($A32,OUTIL!$DO:$DT,E$1,FALSE),IF($A$9="Produits bruts d'origine minerale",VLOOKUP($A32,OUTIL!$DW:$EB,E$1,FALSE),IF($A$9="Produits finis de consommation",VLOOKUP($A32,OUTIL!$EE:$EJ,E$1,FALSE),IF($A$9="Produits finis d'equipement agricole",VLOOKUP($A32,OUTIL!$EM:$ER,E$1,FALSE),IF($A$9="Produits finis d'equipement industriel",VLOOKUP($A32,OUTIL!$EU:$EZ,E$1,FALSE),"Ahmadovitch")))))))))/1000,0)</f>
        <v>8511</v>
      </c>
      <c r="F32" s="5">
        <f>ROUND(IF($A$9="Alimentation, boissons et tabacs",VLOOKUP($A32,OUTIL!$CH:$CM,F$1,FALSE),IF($A$9="Demi produits",VLOOKUP($A32,OUTIL!$CQ:$CV,F$1,FALSE),IF($A$9="Energie  et  lubrifiants",VLOOKUP($A32,OUTIL!$CY:$DD,F$1,FALSE),IF($A$9="Or industriel",VLOOKUP($A32,OUTIL!$DG:$DL,F$1,FALSE),IF($A$9="Produits bruts d'origine animale et vegetale",VLOOKUP($A32,OUTIL!$DO:$DT,F$1,FALSE),IF($A$9="Produits bruts d'origine minerale",VLOOKUP($A32,OUTIL!$DW:$EB,F$1,FALSE),IF($A$9="Produits finis de consommation",VLOOKUP($A32,OUTIL!$EE:$EJ,F$1,FALSE),IF($A$9="Produits finis d'equipement agricole",VLOOKUP($A32,OUTIL!$EM:$ER,F$1,FALSE),IF($A$9="Produits finis d'equipement industriel",VLOOKUP($A32,OUTIL!$EU:$EZ,F$1,FALSE),"Ahmadovitch")))))))))/1000,0)</f>
        <v>192459</v>
      </c>
    </row>
    <row r="33" spans="1:6" ht="16.5" x14ac:dyDescent="0.3">
      <c r="A33">
        <v>24</v>
      </c>
      <c r="B33" s="5" t="str">
        <f>IF($A$9="Alimentation, boissons et tabacs",VLOOKUP(VLOOKUP($A33,OUTIL!$CH:$CM,B$1,FALSE),REF!$K:$L,2,FALSE),IF($A$9="Demi produits",VLOOKUP(VLOOKUP($A33,OUTIL!$CQ:$CV,B$1,FALSE),REF!$N:$O,2,FALSE),IF($A$9="Energie  et  lubrifiants",VLOOKUP(VLOOKUP($A33,OUTIL!$CY:$DD,B$1,FALSE),REF!$Z:$AA,2,FALSE),IF($A$9="Or industriel",VLOOKUP(VLOOKUP($A33,OUTIL!$DG:$DL,B$1,FALSE),REF!$AC:$AD,2,FALSE),IF($A$9="Produits bruts d'origine animale et vegetale",VLOOKUP(VLOOKUP($A33,OUTIL!$DO:$DT,B$1,FALSE),REF!$Q:$R,2,FALSE),IF($A$9="Produits bruts d'origine minerale",VLOOKUP(VLOOKUP($A33,OUTIL!$DW:$EB,B$1,FALSE),REF!$AF:$AG,2,FALSE),IF($A$9="Produits finis de consommation",VLOOKUP(VLOOKUP($A33,OUTIL!$EE:$EJ,B$1,FALSE),REF!$T:$U,2,FALSE),IF($A$9="Produits finis d'equipement agricole",VLOOKUP(VLOOKUP($A33,OUTIL!$EM:$ER,B$1,FALSE),REF!$AI:$AJ,2,FALSE),IF($A$9="Produits finis d'equipement industriel",VLOOKUP(VLOOKUP($A33,OUTIL!$EU:$EZ,B$1,FALSE),REF!$W:$X,2,FALSE),"Ahmadovitch")))))))))</f>
        <v>Conserves de légumes</v>
      </c>
      <c r="C33" s="5">
        <f>ROUND(IF($A$9="Alimentation, boissons et tabacs",VLOOKUP($A33,OUTIL!$CH:$CM,C$1,FALSE),IF($A$9="Demi produits",VLOOKUP($A33,OUTIL!$CQ:$CV,C$1,FALSE),IF($A$9="Energie  et  lubrifiants",VLOOKUP($A33,OUTIL!$CY:$DD,C$1,FALSE),IF($A$9="Or industriel",VLOOKUP($A33,OUTIL!$DG:$DL,C$1,FALSE),IF($A$9="Produits bruts d'origine animale et vegetale",VLOOKUP($A33,OUTIL!$DO:$DT,C$1,FALSE),IF($A$9="Produits bruts d'origine minerale",VLOOKUP($A33,OUTIL!$DW:$EB,C$1,FALSE),IF($A$9="Produits finis de consommation",VLOOKUP($A33,OUTIL!$EE:$EJ,C$1,FALSE),IF($A$9="Produits finis d'equipement agricole",VLOOKUP($A33,OUTIL!$EM:$ER,C$1,FALSE),IF($A$9="Produits finis d'equipement industriel",VLOOKUP($A33,OUTIL!$EU:$EZ,C$1,FALSE),"Ahmadovitch")))))))))/1000,0)</f>
        <v>16164</v>
      </c>
      <c r="D33" s="5">
        <f>ROUND(IF($A$9="Alimentation, boissons et tabacs",VLOOKUP($A33,OUTIL!$CH:$CM,D$1,FALSE),IF($A$9="Demi produits",VLOOKUP($A33,OUTIL!$CQ:$CV,D$1,FALSE),IF($A$9="Energie  et  lubrifiants",VLOOKUP($A33,OUTIL!$CY:$DD,D$1,FALSE),IF($A$9="Or industriel",VLOOKUP($A33,OUTIL!$DG:$DL,D$1,FALSE),IF($A$9="Produits bruts d'origine animale et vegetale",VLOOKUP($A33,OUTIL!$DO:$DT,D$1,FALSE),IF($A$9="Produits bruts d'origine minerale",VLOOKUP($A33,OUTIL!$DW:$EB,D$1,FALSE),IF($A$9="Produits finis de consommation",VLOOKUP($A33,OUTIL!$EE:$EJ,D$1,FALSE),IF($A$9="Produits finis d'equipement agricole",VLOOKUP($A33,OUTIL!$EM:$ER,D$1,FALSE),IF($A$9="Produits finis d'equipement industriel",VLOOKUP($A33,OUTIL!$EU:$EZ,D$1,FALSE),"Ahmadovitch")))))))))/1000,0)</f>
        <v>257225</v>
      </c>
      <c r="E33" s="5">
        <f>ROUND(IF($A$9="Alimentation, boissons et tabacs",VLOOKUP($A33,OUTIL!$CH:$CM,E$1,FALSE),IF($A$9="Demi produits",VLOOKUP($A33,OUTIL!$CQ:$CV,E$1,FALSE),IF($A$9="Energie  et  lubrifiants",VLOOKUP($A33,OUTIL!$CY:$DD,E$1,FALSE),IF($A$9="Or industriel",VLOOKUP($A33,OUTIL!$DG:$DL,E$1,FALSE),IF($A$9="Produits bruts d'origine animale et vegetale",VLOOKUP($A33,OUTIL!$DO:$DT,E$1,FALSE),IF($A$9="Produits bruts d'origine minerale",VLOOKUP($A33,OUTIL!$DW:$EB,E$1,FALSE),IF($A$9="Produits finis de consommation",VLOOKUP($A33,OUTIL!$EE:$EJ,E$1,FALSE),IF($A$9="Produits finis d'equipement agricole",VLOOKUP($A33,OUTIL!$EM:$ER,E$1,FALSE),IF($A$9="Produits finis d'equipement industriel",VLOOKUP($A33,OUTIL!$EU:$EZ,E$1,FALSE),"Ahmadovitch")))))))))/1000,0)</f>
        <v>14486</v>
      </c>
      <c r="F33" s="5">
        <f>ROUND(IF($A$9="Alimentation, boissons et tabacs",VLOOKUP($A33,OUTIL!$CH:$CM,F$1,FALSE),IF($A$9="Demi produits",VLOOKUP($A33,OUTIL!$CQ:$CV,F$1,FALSE),IF($A$9="Energie  et  lubrifiants",VLOOKUP($A33,OUTIL!$CY:$DD,F$1,FALSE),IF($A$9="Or industriel",VLOOKUP($A33,OUTIL!$DG:$DL,F$1,FALSE),IF($A$9="Produits bruts d'origine animale et vegetale",VLOOKUP($A33,OUTIL!$DO:$DT,F$1,FALSE),IF($A$9="Produits bruts d'origine minerale",VLOOKUP($A33,OUTIL!$DW:$EB,F$1,FALSE),IF($A$9="Produits finis de consommation",VLOOKUP($A33,OUTIL!$EE:$EJ,F$1,FALSE),IF($A$9="Produits finis d'equipement agricole",VLOOKUP($A33,OUTIL!$EM:$ER,F$1,FALSE),IF($A$9="Produits finis d'equipement industriel",VLOOKUP($A33,OUTIL!$EU:$EZ,F$1,FALSE),"Ahmadovitch")))))))))/1000,0)</f>
        <v>241324</v>
      </c>
    </row>
    <row r="34" spans="1:6" ht="16.5" x14ac:dyDescent="0.3">
      <c r="A34">
        <v>25</v>
      </c>
      <c r="B34" s="5" t="str">
        <f>IF($A$9="Alimentation, boissons et tabacs",VLOOKUP(VLOOKUP($A34,OUTIL!$CH:$CM,B$1,FALSE),REF!$K:$L,2,FALSE),IF($A$9="Demi produits",VLOOKUP(VLOOKUP($A34,OUTIL!$CQ:$CV,B$1,FALSE),REF!$N:$O,2,FALSE),IF($A$9="Energie  et  lubrifiants",VLOOKUP(VLOOKUP($A34,OUTIL!$CY:$DD,B$1,FALSE),REF!$Z:$AA,2,FALSE),IF($A$9="Or industriel",VLOOKUP(VLOOKUP($A34,OUTIL!$DG:$DL,B$1,FALSE),REF!$AC:$AD,2,FALSE),IF($A$9="Produits bruts d'origine animale et vegetale",VLOOKUP(VLOOKUP($A34,OUTIL!$DO:$DT,B$1,FALSE),REF!$Q:$R,2,FALSE),IF($A$9="Produits bruts d'origine minerale",VLOOKUP(VLOOKUP($A34,OUTIL!$DW:$EB,B$1,FALSE),REF!$AF:$AG,2,FALSE),IF($A$9="Produits finis de consommation",VLOOKUP(VLOOKUP($A34,OUTIL!$EE:$EJ,B$1,FALSE),REF!$T:$U,2,FALSE),IF($A$9="Produits finis d'equipement agricole",VLOOKUP(VLOOKUP($A34,OUTIL!$EM:$ER,B$1,FALSE),REF!$AI:$AJ,2,FALSE),IF($A$9="Produits finis d'equipement industriel",VLOOKUP(VLOOKUP($A34,OUTIL!$EU:$EZ,B$1,FALSE),REF!$W:$X,2,FALSE),"Ahmadovitch")))))))))</f>
        <v>Légumes frais, congelés ou en saumure</v>
      </c>
      <c r="C34" s="5">
        <f>ROUND(IF($A$9="Alimentation, boissons et tabacs",VLOOKUP($A34,OUTIL!$CH:$CM,C$1,FALSE),IF($A$9="Demi produits",VLOOKUP($A34,OUTIL!$CQ:$CV,C$1,FALSE),IF($A$9="Energie  et  lubrifiants",VLOOKUP($A34,OUTIL!$CY:$DD,C$1,FALSE),IF($A$9="Or industriel",VLOOKUP($A34,OUTIL!$DG:$DL,C$1,FALSE),IF($A$9="Produits bruts d'origine animale et vegetale",VLOOKUP($A34,OUTIL!$DO:$DT,C$1,FALSE),IF($A$9="Produits bruts d'origine minerale",VLOOKUP($A34,OUTIL!$DW:$EB,C$1,FALSE),IF($A$9="Produits finis de consommation",VLOOKUP($A34,OUTIL!$EE:$EJ,C$1,FALSE),IF($A$9="Produits finis d'equipement agricole",VLOOKUP($A34,OUTIL!$EM:$ER,C$1,FALSE),IF($A$9="Produits finis d'equipement industriel",VLOOKUP($A34,OUTIL!$EU:$EZ,C$1,FALSE),"Ahmadovitch")))))))))/1000,0)</f>
        <v>24005</v>
      </c>
      <c r="D34" s="5">
        <f>ROUND(IF($A$9="Alimentation, boissons et tabacs",VLOOKUP($A34,OUTIL!$CH:$CM,D$1,FALSE),IF($A$9="Demi produits",VLOOKUP($A34,OUTIL!$CQ:$CV,D$1,FALSE),IF($A$9="Energie  et  lubrifiants",VLOOKUP($A34,OUTIL!$CY:$DD,D$1,FALSE),IF($A$9="Or industriel",VLOOKUP($A34,OUTIL!$DG:$DL,D$1,FALSE),IF($A$9="Produits bruts d'origine animale et vegetale",VLOOKUP($A34,OUTIL!$DO:$DT,D$1,FALSE),IF($A$9="Produits bruts d'origine minerale",VLOOKUP($A34,OUTIL!$DW:$EB,D$1,FALSE),IF($A$9="Produits finis de consommation",VLOOKUP($A34,OUTIL!$EE:$EJ,D$1,FALSE),IF($A$9="Produits finis d'equipement agricole",VLOOKUP($A34,OUTIL!$EM:$ER,D$1,FALSE),IF($A$9="Produits finis d'equipement industriel",VLOOKUP($A34,OUTIL!$EU:$EZ,D$1,FALSE),"Ahmadovitch")))))))))/1000,0)</f>
        <v>247432</v>
      </c>
      <c r="E34" s="5">
        <f>ROUND(IF($A$9="Alimentation, boissons et tabacs",VLOOKUP($A34,OUTIL!$CH:$CM,E$1,FALSE),IF($A$9="Demi produits",VLOOKUP($A34,OUTIL!$CQ:$CV,E$1,FALSE),IF($A$9="Energie  et  lubrifiants",VLOOKUP($A34,OUTIL!$CY:$DD,E$1,FALSE),IF($A$9="Or industriel",VLOOKUP($A34,OUTIL!$DG:$DL,E$1,FALSE),IF($A$9="Produits bruts d'origine animale et vegetale",VLOOKUP($A34,OUTIL!$DO:$DT,E$1,FALSE),IF($A$9="Produits bruts d'origine minerale",VLOOKUP($A34,OUTIL!$DW:$EB,E$1,FALSE),IF($A$9="Produits finis de consommation",VLOOKUP($A34,OUTIL!$EE:$EJ,E$1,FALSE),IF($A$9="Produits finis d'equipement agricole",VLOOKUP($A34,OUTIL!$EM:$ER,E$1,FALSE),IF($A$9="Produits finis d'equipement industriel",VLOOKUP($A34,OUTIL!$EU:$EZ,E$1,FALSE),"Ahmadovitch")))))))))/1000,0)</f>
        <v>7037</v>
      </c>
      <c r="F34" s="5">
        <f>ROUND(IF($A$9="Alimentation, boissons et tabacs",VLOOKUP($A34,OUTIL!$CH:$CM,F$1,FALSE),IF($A$9="Demi produits",VLOOKUP($A34,OUTIL!$CQ:$CV,F$1,FALSE),IF($A$9="Energie  et  lubrifiants",VLOOKUP($A34,OUTIL!$CY:$DD,F$1,FALSE),IF($A$9="Or industriel",VLOOKUP($A34,OUTIL!$DG:$DL,F$1,FALSE),IF($A$9="Produits bruts d'origine animale et vegetale",VLOOKUP($A34,OUTIL!$DO:$DT,F$1,FALSE),IF($A$9="Produits bruts d'origine minerale",VLOOKUP($A34,OUTIL!$DW:$EB,F$1,FALSE),IF($A$9="Produits finis de consommation",VLOOKUP($A34,OUTIL!$EE:$EJ,F$1,FALSE),IF($A$9="Produits finis d'equipement agricole",VLOOKUP($A34,OUTIL!$EM:$ER,F$1,FALSE),IF($A$9="Produits finis d'equipement industriel",VLOOKUP($A34,OUTIL!$EU:$EZ,F$1,FALSE),"Ahmadovitch")))))))))/1000,0)</f>
        <v>188888</v>
      </c>
    </row>
    <row r="35" spans="1:6" ht="16.5" x14ac:dyDescent="0.3">
      <c r="A35">
        <v>26</v>
      </c>
      <c r="B35" s="5" t="str">
        <f>IF($A$9="Alimentation, boissons et tabacs",VLOOKUP(VLOOKUP($A35,OUTIL!$CH:$CM,B$1,FALSE),REF!$K:$L,2,FALSE),IF($A$9="Demi produits",VLOOKUP(VLOOKUP($A35,OUTIL!$CQ:$CV,B$1,FALSE),REF!$N:$O,2,FALSE),IF($A$9="Energie  et  lubrifiants",VLOOKUP(VLOOKUP($A35,OUTIL!$CY:$DD,B$1,FALSE),REF!$Z:$AA,2,FALSE),IF($A$9="Or industriel",VLOOKUP(VLOOKUP($A35,OUTIL!$DG:$DL,B$1,FALSE),REF!$AC:$AD,2,FALSE),IF($A$9="Produits bruts d'origine animale et vegetale",VLOOKUP(VLOOKUP($A35,OUTIL!$DO:$DT,B$1,FALSE),REF!$Q:$R,2,FALSE),IF($A$9="Produits bruts d'origine minerale",VLOOKUP(VLOOKUP($A35,OUTIL!$DW:$EB,B$1,FALSE),REF!$AF:$AG,2,FALSE),IF($A$9="Produits finis de consommation",VLOOKUP(VLOOKUP($A35,OUTIL!$EE:$EJ,B$1,FALSE),REF!$T:$U,2,FALSE),IF($A$9="Produits finis d'equipement agricole",VLOOKUP(VLOOKUP($A35,OUTIL!$EM:$ER,B$1,FALSE),REF!$AI:$AJ,2,FALSE),IF($A$9="Produits finis d'equipement industriel",VLOOKUP(VLOOKUP($A35,OUTIL!$EU:$EZ,B$1,FALSE),REF!$W:$X,2,FALSE),"Ahmadovitch")))))))))</f>
        <v>Pommes de terre</v>
      </c>
      <c r="C35" s="5">
        <f>ROUND(IF($A$9="Alimentation, boissons et tabacs",VLOOKUP($A35,OUTIL!$CH:$CM,C$1,FALSE),IF($A$9="Demi produits",VLOOKUP($A35,OUTIL!$CQ:$CV,C$1,FALSE),IF($A$9="Energie  et  lubrifiants",VLOOKUP($A35,OUTIL!$CY:$DD,C$1,FALSE),IF($A$9="Or industriel",VLOOKUP($A35,OUTIL!$DG:$DL,C$1,FALSE),IF($A$9="Produits bruts d'origine animale et vegetale",VLOOKUP($A35,OUTIL!$DO:$DT,C$1,FALSE),IF($A$9="Produits bruts d'origine minerale",VLOOKUP($A35,OUTIL!$DW:$EB,C$1,FALSE),IF($A$9="Produits finis de consommation",VLOOKUP($A35,OUTIL!$EE:$EJ,C$1,FALSE),IF($A$9="Produits finis d'equipement agricole",VLOOKUP($A35,OUTIL!$EM:$ER,C$1,FALSE),IF($A$9="Produits finis d'equipement industriel",VLOOKUP($A35,OUTIL!$EU:$EZ,C$1,FALSE),"Ahmadovitch")))))))))/1000,0)</f>
        <v>35713</v>
      </c>
      <c r="D35" s="5">
        <f>ROUND(IF($A$9="Alimentation, boissons et tabacs",VLOOKUP($A35,OUTIL!$CH:$CM,D$1,FALSE),IF($A$9="Demi produits",VLOOKUP($A35,OUTIL!$CQ:$CV,D$1,FALSE),IF($A$9="Energie  et  lubrifiants",VLOOKUP($A35,OUTIL!$CY:$DD,D$1,FALSE),IF($A$9="Or industriel",VLOOKUP($A35,OUTIL!$DG:$DL,D$1,FALSE),IF($A$9="Produits bruts d'origine animale et vegetale",VLOOKUP($A35,OUTIL!$DO:$DT,D$1,FALSE),IF($A$9="Produits bruts d'origine minerale",VLOOKUP($A35,OUTIL!$DW:$EB,D$1,FALSE),IF($A$9="Produits finis de consommation",VLOOKUP($A35,OUTIL!$EE:$EJ,D$1,FALSE),IF($A$9="Produits finis d'equipement agricole",VLOOKUP($A35,OUTIL!$EM:$ER,D$1,FALSE),IF($A$9="Produits finis d'equipement industriel",VLOOKUP($A35,OUTIL!$EU:$EZ,D$1,FALSE),"Ahmadovitch")))))))))/1000,0)</f>
        <v>219322</v>
      </c>
      <c r="E35" s="5">
        <f>ROUND(IF($A$9="Alimentation, boissons et tabacs",VLOOKUP($A35,OUTIL!$CH:$CM,E$1,FALSE),IF($A$9="Demi produits",VLOOKUP($A35,OUTIL!$CQ:$CV,E$1,FALSE),IF($A$9="Energie  et  lubrifiants",VLOOKUP($A35,OUTIL!$CY:$DD,E$1,FALSE),IF($A$9="Or industriel",VLOOKUP($A35,OUTIL!$DG:$DL,E$1,FALSE),IF($A$9="Produits bruts d'origine animale et vegetale",VLOOKUP($A35,OUTIL!$DO:$DT,E$1,FALSE),IF($A$9="Produits bruts d'origine minerale",VLOOKUP($A35,OUTIL!$DW:$EB,E$1,FALSE),IF($A$9="Produits finis de consommation",VLOOKUP($A35,OUTIL!$EE:$EJ,E$1,FALSE),IF($A$9="Produits finis d'equipement agricole",VLOOKUP($A35,OUTIL!$EM:$ER,E$1,FALSE),IF($A$9="Produits finis d'equipement industriel",VLOOKUP($A35,OUTIL!$EU:$EZ,E$1,FALSE),"Ahmadovitch")))))))))/1000,0)</f>
        <v>38239</v>
      </c>
      <c r="F35" s="5">
        <f>ROUND(IF($A$9="Alimentation, boissons et tabacs",VLOOKUP($A35,OUTIL!$CH:$CM,F$1,FALSE),IF($A$9="Demi produits",VLOOKUP($A35,OUTIL!$CQ:$CV,F$1,FALSE),IF($A$9="Energie  et  lubrifiants",VLOOKUP($A35,OUTIL!$CY:$DD,F$1,FALSE),IF($A$9="Or industriel",VLOOKUP($A35,OUTIL!$DG:$DL,F$1,FALSE),IF($A$9="Produits bruts d'origine animale et vegetale",VLOOKUP($A35,OUTIL!$DO:$DT,F$1,FALSE),IF($A$9="Produits bruts d'origine minerale",VLOOKUP($A35,OUTIL!$DW:$EB,F$1,FALSE),IF($A$9="Produits finis de consommation",VLOOKUP($A35,OUTIL!$EE:$EJ,F$1,FALSE),IF($A$9="Produits finis d'equipement agricole",VLOOKUP($A35,OUTIL!$EM:$ER,F$1,FALSE),IF($A$9="Produits finis d'equipement industriel",VLOOKUP($A35,OUTIL!$EU:$EZ,F$1,FALSE),"Ahmadovitch")))))))))/1000,0)</f>
        <v>376474</v>
      </c>
    </row>
    <row r="36" spans="1:6" ht="16.5" x14ac:dyDescent="0.3">
      <c r="A36">
        <v>27</v>
      </c>
      <c r="B36" s="5" t="str">
        <f>IF($A$9="Alimentation, boissons et tabacs",VLOOKUP(VLOOKUP($A36,OUTIL!$CH:$CM,B$1,FALSE),REF!$K:$L,2,FALSE),IF($A$9="Demi produits",VLOOKUP(VLOOKUP($A36,OUTIL!$CQ:$CV,B$1,FALSE),REF!$N:$O,2,FALSE),IF($A$9="Energie  et  lubrifiants",VLOOKUP(VLOOKUP($A36,OUTIL!$CY:$DD,B$1,FALSE),REF!$Z:$AA,2,FALSE),IF($A$9="Or industriel",VLOOKUP(VLOOKUP($A36,OUTIL!$DG:$DL,B$1,FALSE),REF!$AC:$AD,2,FALSE),IF($A$9="Produits bruts d'origine animale et vegetale",VLOOKUP(VLOOKUP($A36,OUTIL!$DO:$DT,B$1,FALSE),REF!$Q:$R,2,FALSE),IF($A$9="Produits bruts d'origine minerale",VLOOKUP(VLOOKUP($A36,OUTIL!$DW:$EB,B$1,FALSE),REF!$AF:$AG,2,FALSE),IF($A$9="Produits finis de consommation",VLOOKUP(VLOOKUP($A36,OUTIL!$EE:$EJ,B$1,FALSE),REF!$T:$U,2,FALSE),IF($A$9="Produits finis d'equipement agricole",VLOOKUP(VLOOKUP($A36,OUTIL!$EM:$ER,B$1,FALSE),REF!$AI:$AJ,2,FALSE),IF($A$9="Produits finis d'equipement industriel",VLOOKUP(VLOOKUP($A36,OUTIL!$EU:$EZ,B$1,FALSE),REF!$W:$X,2,FALSE),"Ahmadovitch")))))))))</f>
        <v>Préparations et conserves de poissons et crustacés</v>
      </c>
      <c r="C36" s="5">
        <f>ROUND(IF($A$9="Alimentation, boissons et tabacs",VLOOKUP($A36,OUTIL!$CH:$CM,C$1,FALSE),IF($A$9="Demi produits",VLOOKUP($A36,OUTIL!$CQ:$CV,C$1,FALSE),IF($A$9="Energie  et  lubrifiants",VLOOKUP($A36,OUTIL!$CY:$DD,C$1,FALSE),IF($A$9="Or industriel",VLOOKUP($A36,OUTIL!$DG:$DL,C$1,FALSE),IF($A$9="Produits bruts d'origine animale et vegetale",VLOOKUP($A36,OUTIL!$DO:$DT,C$1,FALSE),IF($A$9="Produits bruts d'origine minerale",VLOOKUP($A36,OUTIL!$DW:$EB,C$1,FALSE),IF($A$9="Produits finis de consommation",VLOOKUP($A36,OUTIL!$EE:$EJ,C$1,FALSE),IF($A$9="Produits finis d'equipement agricole",VLOOKUP($A36,OUTIL!$EM:$ER,C$1,FALSE),IF($A$9="Produits finis d'equipement industriel",VLOOKUP($A36,OUTIL!$EU:$EZ,C$1,FALSE),"Ahmadovitch")))))))))/1000,0)</f>
        <v>4119</v>
      </c>
      <c r="D36" s="5">
        <f>ROUND(IF($A$9="Alimentation, boissons et tabacs",VLOOKUP($A36,OUTIL!$CH:$CM,D$1,FALSE),IF($A$9="Demi produits",VLOOKUP($A36,OUTIL!$CQ:$CV,D$1,FALSE),IF($A$9="Energie  et  lubrifiants",VLOOKUP($A36,OUTIL!$CY:$DD,D$1,FALSE),IF($A$9="Or industriel",VLOOKUP($A36,OUTIL!$DG:$DL,D$1,FALSE),IF($A$9="Produits bruts d'origine animale et vegetale",VLOOKUP($A36,OUTIL!$DO:$DT,D$1,FALSE),IF($A$9="Produits bruts d'origine minerale",VLOOKUP($A36,OUTIL!$DW:$EB,D$1,FALSE),IF($A$9="Produits finis de consommation",VLOOKUP($A36,OUTIL!$EE:$EJ,D$1,FALSE),IF($A$9="Produits finis d'equipement agricole",VLOOKUP($A36,OUTIL!$EM:$ER,D$1,FALSE),IF($A$9="Produits finis d'equipement industriel",VLOOKUP($A36,OUTIL!$EU:$EZ,D$1,FALSE),"Ahmadovitch")))))))))/1000,0)</f>
        <v>199485</v>
      </c>
      <c r="E36" s="5">
        <f>ROUND(IF($A$9="Alimentation, boissons et tabacs",VLOOKUP($A36,OUTIL!$CH:$CM,E$1,FALSE),IF($A$9="Demi produits",VLOOKUP($A36,OUTIL!$CQ:$CV,E$1,FALSE),IF($A$9="Energie  et  lubrifiants",VLOOKUP($A36,OUTIL!$CY:$DD,E$1,FALSE),IF($A$9="Or industriel",VLOOKUP($A36,OUTIL!$DG:$DL,E$1,FALSE),IF($A$9="Produits bruts d'origine animale et vegetale",VLOOKUP($A36,OUTIL!$DO:$DT,E$1,FALSE),IF($A$9="Produits bruts d'origine minerale",VLOOKUP($A36,OUTIL!$DW:$EB,E$1,FALSE),IF($A$9="Produits finis de consommation",VLOOKUP($A36,OUTIL!$EE:$EJ,E$1,FALSE),IF($A$9="Produits finis d'equipement agricole",VLOOKUP($A36,OUTIL!$EM:$ER,E$1,FALSE),IF($A$9="Produits finis d'equipement industriel",VLOOKUP($A36,OUTIL!$EU:$EZ,E$1,FALSE),"Ahmadovitch")))))))))/1000,0)</f>
        <v>2489</v>
      </c>
      <c r="F36" s="5">
        <f>ROUND(IF($A$9="Alimentation, boissons et tabacs",VLOOKUP($A36,OUTIL!$CH:$CM,F$1,FALSE),IF($A$9="Demi produits",VLOOKUP($A36,OUTIL!$CQ:$CV,F$1,FALSE),IF($A$9="Energie  et  lubrifiants",VLOOKUP($A36,OUTIL!$CY:$DD,F$1,FALSE),IF($A$9="Or industriel",VLOOKUP($A36,OUTIL!$DG:$DL,F$1,FALSE),IF($A$9="Produits bruts d'origine animale et vegetale",VLOOKUP($A36,OUTIL!$DO:$DT,F$1,FALSE),IF($A$9="Produits bruts d'origine minerale",VLOOKUP($A36,OUTIL!$DW:$EB,F$1,FALSE),IF($A$9="Produits finis de consommation",VLOOKUP($A36,OUTIL!$EE:$EJ,F$1,FALSE),IF($A$9="Produits finis d'equipement agricole",VLOOKUP($A36,OUTIL!$EM:$ER,F$1,FALSE),IF($A$9="Produits finis d'equipement industriel",VLOOKUP($A36,OUTIL!$EU:$EZ,F$1,FALSE),"Ahmadovitch")))))))))/1000,0)</f>
        <v>116871</v>
      </c>
    </row>
    <row r="37" spans="1:6" ht="16.5" x14ac:dyDescent="0.3">
      <c r="A37">
        <v>28</v>
      </c>
      <c r="B37" s="5" t="str">
        <f>IF($A$9="Alimentation, boissons et tabacs",VLOOKUP(VLOOKUP($A37,OUTIL!$CH:$CM,B$1,FALSE),REF!$K:$L,2,FALSE),IF($A$9="Demi produits",VLOOKUP(VLOOKUP($A37,OUTIL!$CQ:$CV,B$1,FALSE),REF!$N:$O,2,FALSE),IF($A$9="Energie  et  lubrifiants",VLOOKUP(VLOOKUP($A37,OUTIL!$CY:$DD,B$1,FALSE),REF!$Z:$AA,2,FALSE),IF($A$9="Or industriel",VLOOKUP(VLOOKUP($A37,OUTIL!$DG:$DL,B$1,FALSE),REF!$AC:$AD,2,FALSE),IF($A$9="Produits bruts d'origine animale et vegetale",VLOOKUP(VLOOKUP($A37,OUTIL!$DO:$DT,B$1,FALSE),REF!$Q:$R,2,FALSE),IF($A$9="Produits bruts d'origine minerale",VLOOKUP(VLOOKUP($A37,OUTIL!$DW:$EB,B$1,FALSE),REF!$AF:$AG,2,FALSE),IF($A$9="Produits finis de consommation",VLOOKUP(VLOOKUP($A37,OUTIL!$EE:$EJ,B$1,FALSE),REF!$T:$U,2,FALSE),IF($A$9="Produits finis d'equipement agricole",VLOOKUP(VLOOKUP($A37,OUTIL!$EM:$ER,B$1,FALSE),REF!$AI:$AJ,2,FALSE),IF($A$9="Produits finis d'equipement industriel",VLOOKUP(VLOOKUP($A37,OUTIL!$EU:$EZ,B$1,FALSE),REF!$W:$X,2,FALSE),"Ahmadovitch")))))))))</f>
        <v>Eaux minérales et boissons non alcooliques</v>
      </c>
      <c r="C37" s="5">
        <f>ROUND(IF($A$9="Alimentation, boissons et tabacs",VLOOKUP($A37,OUTIL!$CH:$CM,C$1,FALSE),IF($A$9="Demi produits",VLOOKUP($A37,OUTIL!$CQ:$CV,C$1,FALSE),IF($A$9="Energie  et  lubrifiants",VLOOKUP($A37,OUTIL!$CY:$DD,C$1,FALSE),IF($A$9="Or industriel",VLOOKUP($A37,OUTIL!$DG:$DL,C$1,FALSE),IF($A$9="Produits bruts d'origine animale et vegetale",VLOOKUP($A37,OUTIL!$DO:$DT,C$1,FALSE),IF($A$9="Produits bruts d'origine minerale",VLOOKUP($A37,OUTIL!$DW:$EB,C$1,FALSE),IF($A$9="Produits finis de consommation",VLOOKUP($A37,OUTIL!$EE:$EJ,C$1,FALSE),IF($A$9="Produits finis d'equipement agricole",VLOOKUP($A37,OUTIL!$EM:$ER,C$1,FALSE),IF($A$9="Produits finis d'equipement industriel",VLOOKUP($A37,OUTIL!$EU:$EZ,C$1,FALSE),"Ahmadovitch")))))))))/1000,0)</f>
        <v>18157</v>
      </c>
      <c r="D37" s="5">
        <f>ROUND(IF($A$9="Alimentation, boissons et tabacs",VLOOKUP($A37,OUTIL!$CH:$CM,D$1,FALSE),IF($A$9="Demi produits",VLOOKUP($A37,OUTIL!$CQ:$CV,D$1,FALSE),IF($A$9="Energie  et  lubrifiants",VLOOKUP($A37,OUTIL!$CY:$DD,D$1,FALSE),IF($A$9="Or industriel",VLOOKUP($A37,OUTIL!$DG:$DL,D$1,FALSE),IF($A$9="Produits bruts d'origine animale et vegetale",VLOOKUP($A37,OUTIL!$DO:$DT,D$1,FALSE),IF($A$9="Produits bruts d'origine minerale",VLOOKUP($A37,OUTIL!$DW:$EB,D$1,FALSE),IF($A$9="Produits finis de consommation",VLOOKUP($A37,OUTIL!$EE:$EJ,D$1,FALSE),IF($A$9="Produits finis d'equipement agricole",VLOOKUP($A37,OUTIL!$EM:$ER,D$1,FALSE),IF($A$9="Produits finis d'equipement industriel",VLOOKUP($A37,OUTIL!$EU:$EZ,D$1,FALSE),"Ahmadovitch")))))))))/1000,0)</f>
        <v>178153</v>
      </c>
      <c r="E37" s="5">
        <f>ROUND(IF($A$9="Alimentation, boissons et tabacs",VLOOKUP($A37,OUTIL!$CH:$CM,E$1,FALSE),IF($A$9="Demi produits",VLOOKUP($A37,OUTIL!$CQ:$CV,E$1,FALSE),IF($A$9="Energie  et  lubrifiants",VLOOKUP($A37,OUTIL!$CY:$DD,E$1,FALSE),IF($A$9="Or industriel",VLOOKUP($A37,OUTIL!$DG:$DL,E$1,FALSE),IF($A$9="Produits bruts d'origine animale et vegetale",VLOOKUP($A37,OUTIL!$DO:$DT,E$1,FALSE),IF($A$9="Produits bruts d'origine minerale",VLOOKUP($A37,OUTIL!$DW:$EB,E$1,FALSE),IF($A$9="Produits finis de consommation",VLOOKUP($A37,OUTIL!$EE:$EJ,E$1,FALSE),IF($A$9="Produits finis d'equipement agricole",VLOOKUP($A37,OUTIL!$EM:$ER,E$1,FALSE),IF($A$9="Produits finis d'equipement industriel",VLOOKUP($A37,OUTIL!$EU:$EZ,E$1,FALSE),"Ahmadovitch")))))))))/1000,0)</f>
        <v>16904</v>
      </c>
      <c r="F37" s="5">
        <f>ROUND(IF($A$9="Alimentation, boissons et tabacs",VLOOKUP($A37,OUTIL!$CH:$CM,F$1,FALSE),IF($A$9="Demi produits",VLOOKUP($A37,OUTIL!$CQ:$CV,F$1,FALSE),IF($A$9="Energie  et  lubrifiants",VLOOKUP($A37,OUTIL!$CY:$DD,F$1,FALSE),IF($A$9="Or industriel",VLOOKUP($A37,OUTIL!$DG:$DL,F$1,FALSE),IF($A$9="Produits bruts d'origine animale et vegetale",VLOOKUP($A37,OUTIL!$DO:$DT,F$1,FALSE),IF($A$9="Produits bruts d'origine minerale",VLOOKUP($A37,OUTIL!$DW:$EB,F$1,FALSE),IF($A$9="Produits finis de consommation",VLOOKUP($A37,OUTIL!$EE:$EJ,F$1,FALSE),IF($A$9="Produits finis d'equipement agricole",VLOOKUP($A37,OUTIL!$EM:$ER,F$1,FALSE),IF($A$9="Produits finis d'equipement industriel",VLOOKUP($A37,OUTIL!$EU:$EZ,F$1,FALSE),"Ahmadovitch")))))))))/1000,0)</f>
        <v>148038</v>
      </c>
    </row>
    <row r="38" spans="1:6" ht="16.5" x14ac:dyDescent="0.3">
      <c r="A38">
        <v>29</v>
      </c>
      <c r="B38" s="5" t="str">
        <f>IF($A$9="Alimentation, boissons et tabacs",VLOOKUP(VLOOKUP($A38,OUTIL!$CH:$CM,B$1,FALSE),REF!$K:$L,2,FALSE),IF($A$9="Demi produits",VLOOKUP(VLOOKUP($A38,OUTIL!$CQ:$CV,B$1,FALSE),REF!$N:$O,2,FALSE),IF($A$9="Energie  et  lubrifiants",VLOOKUP(VLOOKUP($A38,OUTIL!$CY:$DD,B$1,FALSE),REF!$Z:$AA,2,FALSE),IF($A$9="Or industriel",VLOOKUP(VLOOKUP($A38,OUTIL!$DG:$DL,B$1,FALSE),REF!$AC:$AD,2,FALSE),IF($A$9="Produits bruts d'origine animale et vegetale",VLOOKUP(VLOOKUP($A38,OUTIL!$DO:$DT,B$1,FALSE),REF!$Q:$R,2,FALSE),IF($A$9="Produits bruts d'origine minerale",VLOOKUP(VLOOKUP($A38,OUTIL!$DW:$EB,B$1,FALSE),REF!$AF:$AG,2,FALSE),IF($A$9="Produits finis de consommation",VLOOKUP(VLOOKUP($A38,OUTIL!$EE:$EJ,B$1,FALSE),REF!$T:$U,2,FALSE),IF($A$9="Produits finis d'equipement agricole",VLOOKUP(VLOOKUP($A38,OUTIL!$EM:$ER,B$1,FALSE),REF!$AI:$AJ,2,FALSE),IF($A$9="Produits finis d'equipement industriel",VLOOKUP(VLOOKUP($A38,OUTIL!$EU:$EZ,B$1,FALSE),REF!$W:$X,2,FALSE),"Ahmadovitch")))))))))</f>
        <v>Riz</v>
      </c>
      <c r="C38" s="5">
        <f>ROUND(IF($A$9="Alimentation, boissons et tabacs",VLOOKUP($A38,OUTIL!$CH:$CM,C$1,FALSE),IF($A$9="Demi produits",VLOOKUP($A38,OUTIL!$CQ:$CV,C$1,FALSE),IF($A$9="Energie  et  lubrifiants",VLOOKUP($A38,OUTIL!$CY:$DD,C$1,FALSE),IF($A$9="Or industriel",VLOOKUP($A38,OUTIL!$DG:$DL,C$1,FALSE),IF($A$9="Produits bruts d'origine animale et vegetale",VLOOKUP($A38,OUTIL!$DO:$DT,C$1,FALSE),IF($A$9="Produits bruts d'origine minerale",VLOOKUP($A38,OUTIL!$DW:$EB,C$1,FALSE),IF($A$9="Produits finis de consommation",VLOOKUP($A38,OUTIL!$EE:$EJ,C$1,FALSE),IF($A$9="Produits finis d'equipement agricole",VLOOKUP($A38,OUTIL!$EM:$ER,C$1,FALSE),IF($A$9="Produits finis d'equipement industriel",VLOOKUP($A38,OUTIL!$EU:$EZ,C$1,FALSE),"Ahmadovitch")))))))))/1000,0)</f>
        <v>24452</v>
      </c>
      <c r="D38" s="5">
        <f>ROUND(IF($A$9="Alimentation, boissons et tabacs",VLOOKUP($A38,OUTIL!$CH:$CM,D$1,FALSE),IF($A$9="Demi produits",VLOOKUP($A38,OUTIL!$CQ:$CV,D$1,FALSE),IF($A$9="Energie  et  lubrifiants",VLOOKUP($A38,OUTIL!$CY:$DD,D$1,FALSE),IF($A$9="Or industriel",VLOOKUP($A38,OUTIL!$DG:$DL,D$1,FALSE),IF($A$9="Produits bruts d'origine animale et vegetale",VLOOKUP($A38,OUTIL!$DO:$DT,D$1,FALSE),IF($A$9="Produits bruts d'origine minerale",VLOOKUP($A38,OUTIL!$DW:$EB,D$1,FALSE),IF($A$9="Produits finis de consommation",VLOOKUP($A38,OUTIL!$EE:$EJ,D$1,FALSE),IF($A$9="Produits finis d'equipement agricole",VLOOKUP($A38,OUTIL!$EM:$ER,D$1,FALSE),IF($A$9="Produits finis d'equipement industriel",VLOOKUP($A38,OUTIL!$EU:$EZ,D$1,FALSE),"Ahmadovitch")))))))))/1000,0)</f>
        <v>150407</v>
      </c>
      <c r="E38" s="5">
        <f>ROUND(IF($A$9="Alimentation, boissons et tabacs",VLOOKUP($A38,OUTIL!$CH:$CM,E$1,FALSE),IF($A$9="Demi produits",VLOOKUP($A38,OUTIL!$CQ:$CV,E$1,FALSE),IF($A$9="Energie  et  lubrifiants",VLOOKUP($A38,OUTIL!$CY:$DD,E$1,FALSE),IF($A$9="Or industriel",VLOOKUP($A38,OUTIL!$DG:$DL,E$1,FALSE),IF($A$9="Produits bruts d'origine animale et vegetale",VLOOKUP($A38,OUTIL!$DO:$DT,E$1,FALSE),IF($A$9="Produits bruts d'origine minerale",VLOOKUP($A38,OUTIL!$DW:$EB,E$1,FALSE),IF($A$9="Produits finis de consommation",VLOOKUP($A38,OUTIL!$EE:$EJ,E$1,FALSE),IF($A$9="Produits finis d'equipement agricole",VLOOKUP($A38,OUTIL!$EM:$ER,E$1,FALSE),IF($A$9="Produits finis d'equipement industriel",VLOOKUP($A38,OUTIL!$EU:$EZ,E$1,FALSE),"Ahmadovitch")))))))))/1000,0)</f>
        <v>23268</v>
      </c>
      <c r="F38" s="5">
        <f>ROUND(IF($A$9="Alimentation, boissons et tabacs",VLOOKUP($A38,OUTIL!$CH:$CM,F$1,FALSE),IF($A$9="Demi produits",VLOOKUP($A38,OUTIL!$CQ:$CV,F$1,FALSE),IF($A$9="Energie  et  lubrifiants",VLOOKUP($A38,OUTIL!$CY:$DD,F$1,FALSE),IF($A$9="Or industriel",VLOOKUP($A38,OUTIL!$DG:$DL,F$1,FALSE),IF($A$9="Produits bruts d'origine animale et vegetale",VLOOKUP($A38,OUTIL!$DO:$DT,F$1,FALSE),IF($A$9="Produits bruts d'origine minerale",VLOOKUP($A38,OUTIL!$DW:$EB,F$1,FALSE),IF($A$9="Produits finis de consommation",VLOOKUP($A38,OUTIL!$EE:$EJ,F$1,FALSE),IF($A$9="Produits finis d'equipement agricole",VLOOKUP($A38,OUTIL!$EM:$ER,F$1,FALSE),IF($A$9="Produits finis d'equipement industriel",VLOOKUP($A38,OUTIL!$EU:$EZ,F$1,FALSE),"Ahmadovitch")))))))))/1000,0)</f>
        <v>169934</v>
      </c>
    </row>
    <row r="39" spans="1:6" ht="16.5" x14ac:dyDescent="0.3">
      <c r="A39">
        <v>30</v>
      </c>
      <c r="B39" s="5" t="str">
        <f>IF($A$9="Alimentation, boissons et tabacs",VLOOKUP(VLOOKUP($A39,OUTIL!$CH:$CM,B$1,FALSE),REF!$K:$L,2,FALSE),IF($A$9="Demi produits",VLOOKUP(VLOOKUP($A39,OUTIL!$CQ:$CV,B$1,FALSE),REF!$N:$O,2,FALSE),IF($A$9="Energie  et  lubrifiants",VLOOKUP(VLOOKUP($A39,OUTIL!$CY:$DD,B$1,FALSE),REF!$Z:$AA,2,FALSE),IF($A$9="Or industriel",VLOOKUP(VLOOKUP($A39,OUTIL!$DG:$DL,B$1,FALSE),REF!$AC:$AD,2,FALSE),IF($A$9="Produits bruts d'origine animale et vegetale",VLOOKUP(VLOOKUP($A39,OUTIL!$DO:$DT,B$1,FALSE),REF!$Q:$R,2,FALSE),IF($A$9="Produits bruts d'origine minerale",VLOOKUP(VLOOKUP($A39,OUTIL!$DW:$EB,B$1,FALSE),REF!$AF:$AG,2,FALSE),IF($A$9="Produits finis de consommation",VLOOKUP(VLOOKUP($A39,OUTIL!$EE:$EJ,B$1,FALSE),REF!$T:$U,2,FALSE),IF($A$9="Produits finis d'equipement agricole",VLOOKUP(VLOOKUP($A39,OUTIL!$EM:$ER,B$1,FALSE),REF!$AI:$AJ,2,FALSE),IF($A$9="Produits finis d'equipement industriel",VLOOKUP(VLOOKUP($A39,OUTIL!$EU:$EZ,B$1,FALSE),REF!$W:$X,2,FALSE),"Ahmadovitch")))))))))</f>
        <v>Préparations lactées pour enfants</v>
      </c>
      <c r="C39" s="5">
        <f>ROUND(IF($A$9="Alimentation, boissons et tabacs",VLOOKUP($A39,OUTIL!$CH:$CM,C$1,FALSE),IF($A$9="Demi produits",VLOOKUP($A39,OUTIL!$CQ:$CV,C$1,FALSE),IF($A$9="Energie  et  lubrifiants",VLOOKUP($A39,OUTIL!$CY:$DD,C$1,FALSE),IF($A$9="Or industriel",VLOOKUP($A39,OUTIL!$DG:$DL,C$1,FALSE),IF($A$9="Produits bruts d'origine animale et vegetale",VLOOKUP($A39,OUTIL!$DO:$DT,C$1,FALSE),IF($A$9="Produits bruts d'origine minerale",VLOOKUP($A39,OUTIL!$DW:$EB,C$1,FALSE),IF($A$9="Produits finis de consommation",VLOOKUP($A39,OUTIL!$EE:$EJ,C$1,FALSE),IF($A$9="Produits finis d'equipement agricole",VLOOKUP($A39,OUTIL!$EM:$ER,C$1,FALSE),IF($A$9="Produits finis d'equipement industriel",VLOOKUP($A39,OUTIL!$EU:$EZ,C$1,FALSE),"Ahmadovitch")))))))))/1000,0)</f>
        <v>1285</v>
      </c>
      <c r="D39" s="5">
        <f>ROUND(IF($A$9="Alimentation, boissons et tabacs",VLOOKUP($A39,OUTIL!$CH:$CM,D$1,FALSE),IF($A$9="Demi produits",VLOOKUP($A39,OUTIL!$CQ:$CV,D$1,FALSE),IF($A$9="Energie  et  lubrifiants",VLOOKUP($A39,OUTIL!$CY:$DD,D$1,FALSE),IF($A$9="Or industriel",VLOOKUP($A39,OUTIL!$DG:$DL,D$1,FALSE),IF($A$9="Produits bruts d'origine animale et vegetale",VLOOKUP($A39,OUTIL!$DO:$DT,D$1,FALSE),IF($A$9="Produits bruts d'origine minerale",VLOOKUP($A39,OUTIL!$DW:$EB,D$1,FALSE),IF($A$9="Produits finis de consommation",VLOOKUP($A39,OUTIL!$EE:$EJ,D$1,FALSE),IF($A$9="Produits finis d'equipement agricole",VLOOKUP($A39,OUTIL!$EM:$ER,D$1,FALSE),IF($A$9="Produits finis d'equipement industriel",VLOOKUP($A39,OUTIL!$EU:$EZ,D$1,FALSE),"Ahmadovitch")))))))))/1000,0)</f>
        <v>134798</v>
      </c>
      <c r="E39" s="5">
        <f>ROUND(IF($A$9="Alimentation, boissons et tabacs",VLOOKUP($A39,OUTIL!$CH:$CM,E$1,FALSE),IF($A$9="Demi produits",VLOOKUP($A39,OUTIL!$CQ:$CV,E$1,FALSE),IF($A$9="Energie  et  lubrifiants",VLOOKUP($A39,OUTIL!$CY:$DD,E$1,FALSE),IF($A$9="Or industriel",VLOOKUP($A39,OUTIL!$DG:$DL,E$1,FALSE),IF($A$9="Produits bruts d'origine animale et vegetale",VLOOKUP($A39,OUTIL!$DO:$DT,E$1,FALSE),IF($A$9="Produits bruts d'origine minerale",VLOOKUP($A39,OUTIL!$DW:$EB,E$1,FALSE),IF($A$9="Produits finis de consommation",VLOOKUP($A39,OUTIL!$EE:$EJ,E$1,FALSE),IF($A$9="Produits finis d'equipement agricole",VLOOKUP($A39,OUTIL!$EM:$ER,E$1,FALSE),IF($A$9="Produits finis d'equipement industriel",VLOOKUP($A39,OUTIL!$EU:$EZ,E$1,FALSE),"Ahmadovitch")))))))))/1000,0)</f>
        <v>1833</v>
      </c>
      <c r="F39" s="5">
        <f>ROUND(IF($A$9="Alimentation, boissons et tabacs",VLOOKUP($A39,OUTIL!$CH:$CM,F$1,FALSE),IF($A$9="Demi produits",VLOOKUP($A39,OUTIL!$CQ:$CV,F$1,FALSE),IF($A$9="Energie  et  lubrifiants",VLOOKUP($A39,OUTIL!$CY:$DD,F$1,FALSE),IF($A$9="Or industriel",VLOOKUP($A39,OUTIL!$DG:$DL,F$1,FALSE),IF($A$9="Produits bruts d'origine animale et vegetale",VLOOKUP($A39,OUTIL!$DO:$DT,F$1,FALSE),IF($A$9="Produits bruts d'origine minerale",VLOOKUP($A39,OUTIL!$DW:$EB,F$1,FALSE),IF($A$9="Produits finis de consommation",VLOOKUP($A39,OUTIL!$EE:$EJ,F$1,FALSE),IF($A$9="Produits finis d'equipement agricole",VLOOKUP($A39,OUTIL!$EM:$ER,F$1,FALSE),IF($A$9="Produits finis d'equipement industriel",VLOOKUP($A39,OUTIL!$EU:$EZ,F$1,FALSE),"Ahmadovitch")))))))))/1000,0)</f>
        <v>173481</v>
      </c>
    </row>
    <row r="40" spans="1:6" ht="16.5" x14ac:dyDescent="0.3">
      <c r="B40" s="5" t="s">
        <v>30</v>
      </c>
      <c r="C40" s="5">
        <f>C9-SUM(C10:C39)</f>
        <v>51605</v>
      </c>
      <c r="D40" s="5">
        <f>D9-SUM(D10:D39)</f>
        <v>1024613</v>
      </c>
      <c r="E40" s="5">
        <f>E9-SUM(E10:E39)</f>
        <v>66475</v>
      </c>
      <c r="F40" s="5">
        <f>F9-SUM(F10:F39)</f>
        <v>1079709</v>
      </c>
    </row>
    <row r="41" spans="1:6" x14ac:dyDescent="0.25">
      <c r="A41" t="s">
        <v>449</v>
      </c>
      <c r="B41" s="2" t="str">
        <f>IF($A$41="Alimentation, boissons et tabacs",VLOOKUP(VLOOKUP($A41,OUTIL!$CH:$CM,B$1,FALSE),REF!$K:$L,2,FALSE),IF($A$41="Demi produits",VLOOKUP(VLOOKUP($A41,OUTIL!$CQ:$CV,B$1,FALSE),REF!$N:$O,2,FALSE),IF($A$41="Energie et lubrifiants",VLOOKUP(VLOOKUP($A41,OUTIL!$CY:$DD,B$1,FALSE),REF!$Z:$AA,2,FALSE),IF($A$41="Or industriel",VLOOKUP(VLOOKUP($A41,OUTIL!$DG:$DL,B$1,FALSE),REF!$AC:$AD,2,FALSE),IF($A$41="Produits bruts d'origine animale et vegetale",VLOOKUP(VLOOKUP($A41,OUTIL!$DO:$DT,B$1,FALSE),REF!$Q:$R,2,FALSE),IF($A$41="Produits bruts d'origine minerale",VLOOKUP(VLOOKUP($A41,OUTIL!$DW:$EB,B$1,FALSE),REF!$AF:$AG,2,FALSE),IF($A$41="Produits finis de consommation",VLOOKUP(VLOOKUP($A41,OUTIL!$EE:$EJ,B$1,FALSE),REF!$T:$U,2,FALSE),IF($A$41="Produits finis d'equipement agricole",VLOOKUP(VLOOKUP($A41,OUTIL!$EM:$ER,B$1,FALSE),REF!$AI:$AJ,2,FALSE),IF($A$41="Produits finis d'equipement industriel",VLOOKUP(VLOOKUP($A41,OUTIL!$EU:$EZ,B$1,FALSE),REF!$W:$X,2,FALSE),"Ahmadovitch")))))))))</f>
        <v>ENERGIE ET LUBRIFIANTS</v>
      </c>
      <c r="C41" s="2">
        <f>ROUND(IF($A$41="Alimentation, boissons et tabacs",VLOOKUP($A41,OUTIL!$CH:$CM,C$1,FALSE),IF($A$41="Demi produits",VLOOKUP($A41,OUTIL!$CQ:$CV,C$1,FALSE),IF($A$41="Energie et lubrifiants",VLOOKUP($A41,OUTIL!$CY:$DD,C$1,FALSE),IF($A$41="Or industriel",VLOOKUP($A41,OUTIL!$DG:$DL,C$1,FALSE),IF($A$41="Produits bruts d'origine animale et vegetale",VLOOKUP($A41,OUTIL!$DO:$DT,C$1,FALSE),IF($A$41="Produits bruts d'origine minerale",VLOOKUP($A41,OUTIL!$DW:$EB,C$1,FALSE),IF($A$41="Produits finis de consommation",VLOOKUP($A41,OUTIL!$EE:$EJ,C$1,FALSE),IF($A$41="Produits finis d'equipement agricole",VLOOKUP($A41,OUTIL!$EM:$ER,C$1,FALSE),IF($A$41="Produits finis d'equipement industriel",VLOOKUP($A41,OUTIL!$EU:$EZ,C$1,FALSE),"Ahmadovitch")))))))))/1000,0)</f>
        <v>8214967</v>
      </c>
      <c r="D41" s="2">
        <f>ROUND(IF($A$41="Alimentation, boissons et tabacs",VLOOKUP($A41,OUTIL!$CH:$CM,D$1,FALSE),IF($A$41="Demi produits",VLOOKUP($A41,OUTIL!$CQ:$CV,D$1,FALSE),IF($A$41="Energie et lubrifiants",VLOOKUP($A41,OUTIL!$CY:$DD,D$1,FALSE),IF($A$41="Or industriel",VLOOKUP($A41,OUTIL!$DG:$DL,D$1,FALSE),IF($A$41="Produits bruts d'origine animale et vegetale",VLOOKUP($A41,OUTIL!$DO:$DT,D$1,FALSE),IF($A$41="Produits bruts d'origine minerale",VLOOKUP($A41,OUTIL!$DW:$EB,D$1,FALSE),IF($A$41="Produits finis de consommation",VLOOKUP($A41,OUTIL!$EE:$EJ,D$1,FALSE),IF($A$41="Produits finis d'equipement agricole",VLOOKUP($A41,OUTIL!$EM:$ER,D$1,FALSE),IF($A$41="Produits finis d'equipement industriel",VLOOKUP($A41,OUTIL!$EU:$EZ,D$1,FALSE),"Ahmadovitch")))))))))/1000,0)</f>
        <v>28487048</v>
      </c>
      <c r="E41" s="2">
        <f>ROUND(IF($A$41="Alimentation, boissons et tabacs",VLOOKUP($A41,OUTIL!$CH:$CM,E$1,FALSE),IF($A$41="Demi produits",VLOOKUP($A41,OUTIL!$CQ:$CV,E$1,FALSE),IF($A$41="Energie et lubrifiants",VLOOKUP($A41,OUTIL!$CY:$DD,E$1,FALSE),IF($A$41="Or industriel",VLOOKUP($A41,OUTIL!$DG:$DL,E$1,FALSE),IF($A$41="Produits bruts d'origine animale et vegetale",VLOOKUP($A41,OUTIL!$DO:$DT,E$1,FALSE),IF($A$41="Produits bruts d'origine minerale",VLOOKUP($A41,OUTIL!$DW:$EB,E$1,FALSE),IF($A$41="Produits finis de consommation",VLOOKUP($A41,OUTIL!$EE:$EJ,E$1,FALSE),IF($A$41="Produits finis d'equipement agricole",VLOOKUP($A41,OUTIL!$EM:$ER,E$1,FALSE),IF($A$41="Produits finis d'equipement industriel",VLOOKUP($A41,OUTIL!$EU:$EZ,E$1,FALSE),"Ahmadovitch")))))))))/1000,0)</f>
        <v>8663104</v>
      </c>
      <c r="F41" s="2">
        <f>ROUND(IF($A$41="Alimentation, boissons et tabacs",VLOOKUP($A41,OUTIL!$CH:$CM,F$1,FALSE),IF($A$41="Demi produits",VLOOKUP($A41,OUTIL!$CQ:$CV,F$1,FALSE),IF($A$41="Energie et lubrifiants",VLOOKUP($A41,OUTIL!$CY:$DD,F$1,FALSE),IF($A$41="Or industriel",VLOOKUP($A41,OUTIL!$DG:$DL,F$1,FALSE),IF($A$41="Produits bruts d'origine animale et vegetale",VLOOKUP($A41,OUTIL!$DO:$DT,F$1,FALSE),IF($A$41="Produits bruts d'origine minerale",VLOOKUP($A41,OUTIL!$DW:$EB,F$1,FALSE),IF($A$41="Produits finis de consommation",VLOOKUP($A41,OUTIL!$EE:$EJ,F$1,FALSE),IF($A$41="Produits finis d'equipement agricole",VLOOKUP($A41,OUTIL!$EM:$ER,F$1,FALSE),IF($A$41="Produits finis d'equipement industriel",VLOOKUP($A41,OUTIL!$EU:$EZ,F$1,FALSE),"Ahmadovitch")))))))))/1000,0)</f>
        <v>28175361</v>
      </c>
    </row>
    <row r="42" spans="1:6" ht="16.5" x14ac:dyDescent="0.3">
      <c r="A42">
        <v>1</v>
      </c>
      <c r="B42" s="5" t="str">
        <f>IF($A$41="Alimentation, boissons et tabacs",VLOOKUP(VLOOKUP($A42,OUTIL!$CH:$CM,B$1,FALSE),REF!$K:$L,2,FALSE),IF($A$41="Demi produits",VLOOKUP(VLOOKUP($A42,OUTIL!$CQ:$CV,B$1,FALSE),REF!$N:$O,2,FALSE),IF($A$41="Energie et lubrifiants",VLOOKUP(VLOOKUP($A42,OUTIL!$CY:$DD,B$1,FALSE),REF!$Z:$AA,2,FALSE),IF($A$41="Or industriel",VLOOKUP(VLOOKUP($A42,OUTIL!$DG:$DL,B$1,FALSE),REF!$AC:$AD,2,FALSE),IF($A$41="Produits bruts d'origine animale et vegetale",VLOOKUP(VLOOKUP($A42,OUTIL!$DO:$DT,B$1,FALSE),REF!$Q:$R,2,FALSE),IF($A$41="Produits bruts d'origine minerale",VLOOKUP(VLOOKUP($A42,OUTIL!$DW:$EB,B$1,FALSE),REF!$AF:$AG,2,FALSE),IF($A$41="Produits finis de consommation",VLOOKUP(VLOOKUP($A42,OUTIL!$EE:$EJ,B$1,FALSE),REF!$T:$U,2,FALSE),IF($A$41="Produits finis d'equipement agricole",VLOOKUP(VLOOKUP($A42,OUTIL!$EM:$ER,B$1,FALSE),REF!$AI:$AJ,2,FALSE),IF($A$41="Produits finis d'equipement industriel",VLOOKUP(VLOOKUP($A42,OUTIL!$EU:$EZ,B$1,FALSE),REF!$W:$X,2,FALSE),"Ahmadovitch")))))))))</f>
        <v>Gas-oils et fuel-oils</v>
      </c>
      <c r="C42" s="5">
        <f>ROUND(IF($A$41="Alimentation, boissons et tabacs",VLOOKUP($A42,OUTIL!$CH:$CM,C$1,FALSE),IF($A$41="Demi produits",VLOOKUP($A42,OUTIL!$CQ:$CV,C$1,FALSE),IF($A$41="Energie et lubrifiants",VLOOKUP($A42,OUTIL!$CY:$DD,C$1,FALSE),IF($A$41="Or industriel",VLOOKUP($A42,OUTIL!$DG:$DL,C$1,FALSE),IF($A$41="Produits bruts d'origine animale et vegetale",VLOOKUP($A42,OUTIL!$DO:$DT,C$1,FALSE),IF($A$41="Produits bruts d'origine minerale",VLOOKUP($A42,OUTIL!$DW:$EB,C$1,FALSE),IF($A$41="Produits finis de consommation",VLOOKUP($A42,OUTIL!$EE:$EJ,C$1,FALSE),IF($A$41="Produits finis d'equipement agricole",VLOOKUP($A42,OUTIL!$EM:$ER,C$1,FALSE),IF($A$41="Produits finis d'equipement industriel",VLOOKUP($A42,OUTIL!$EU:$EZ,C$1,FALSE),"Ahmadovitch")))))))))/1000,0)</f>
        <v>2197389</v>
      </c>
      <c r="D42" s="5">
        <f>ROUND(IF($A$41="Alimentation, boissons et tabacs",VLOOKUP($A42,OUTIL!$CH:$CM,D$1,FALSE),IF($A$41="Demi produits",VLOOKUP($A42,OUTIL!$CQ:$CV,D$1,FALSE),IF($A$41="Energie et lubrifiants",VLOOKUP($A42,OUTIL!$CY:$DD,D$1,FALSE),IF($A$41="Or industriel",VLOOKUP($A42,OUTIL!$DG:$DL,D$1,FALSE),IF($A$41="Produits bruts d'origine animale et vegetale",VLOOKUP($A42,OUTIL!$DO:$DT,D$1,FALSE),IF($A$41="Produits bruts d'origine minerale",VLOOKUP($A42,OUTIL!$DW:$EB,D$1,FALSE),IF($A$41="Produits finis de consommation",VLOOKUP($A42,OUTIL!$EE:$EJ,D$1,FALSE),IF($A$41="Produits finis d'equipement agricole",VLOOKUP($A42,OUTIL!$EM:$ER,D$1,FALSE),IF($A$41="Produits finis d'equipement industriel",VLOOKUP($A42,OUTIL!$EU:$EZ,D$1,FALSE),"Ahmadovitch")))))))))/1000,0)</f>
        <v>15286692</v>
      </c>
      <c r="E42" s="5">
        <f>ROUND(IF($A$41="Alimentation, boissons et tabacs",VLOOKUP($A42,OUTIL!$CH:$CM,E$1,FALSE),IF($A$41="Demi produits",VLOOKUP($A42,OUTIL!$CQ:$CV,E$1,FALSE),IF($A$41="Energie et lubrifiants",VLOOKUP($A42,OUTIL!$CY:$DD,E$1,FALSE),IF($A$41="Or industriel",VLOOKUP($A42,OUTIL!$DG:$DL,E$1,FALSE),IF($A$41="Produits bruts d'origine animale et vegetale",VLOOKUP($A42,OUTIL!$DO:$DT,E$1,FALSE),IF($A$41="Produits bruts d'origine minerale",VLOOKUP($A42,OUTIL!$DW:$EB,E$1,FALSE),IF($A$41="Produits finis de consommation",VLOOKUP($A42,OUTIL!$EE:$EJ,E$1,FALSE),IF($A$41="Produits finis d'equipement agricole",VLOOKUP($A42,OUTIL!$EM:$ER,E$1,FALSE),IF($A$41="Produits finis d'equipement industriel",VLOOKUP($A42,OUTIL!$EU:$EZ,E$1,FALSE),"Ahmadovitch")))))))))/1000,0)</f>
        <v>1898441</v>
      </c>
      <c r="F42" s="5">
        <f>ROUND(IF($A$41="Alimentation, boissons et tabacs",VLOOKUP($A42,OUTIL!$CH:$CM,F$1,FALSE),IF($A$41="Demi produits",VLOOKUP($A42,OUTIL!$CQ:$CV,F$1,FALSE),IF($A$41="Energie et lubrifiants",VLOOKUP($A42,OUTIL!$CY:$DD,F$1,FALSE),IF($A$41="Or industriel",VLOOKUP($A42,OUTIL!$DG:$DL,F$1,FALSE),IF($A$41="Produits bruts d'origine animale et vegetale",VLOOKUP($A42,OUTIL!$DO:$DT,F$1,FALSE),IF($A$41="Produits bruts d'origine minerale",VLOOKUP($A42,OUTIL!$DW:$EB,F$1,FALSE),IF($A$41="Produits finis de consommation",VLOOKUP($A42,OUTIL!$EE:$EJ,F$1,FALSE),IF($A$41="Produits finis d'equipement agricole",VLOOKUP($A42,OUTIL!$EM:$ER,F$1,FALSE),IF($A$41="Produits finis d'equipement industriel",VLOOKUP($A42,OUTIL!$EU:$EZ,F$1,FALSE),"Ahmadovitch")))))))))/1000,0)</f>
        <v>13323302</v>
      </c>
    </row>
    <row r="43" spans="1:6" ht="16.5" x14ac:dyDescent="0.3">
      <c r="A43">
        <v>2</v>
      </c>
      <c r="B43" s="5" t="str">
        <f>IF($A$41="Alimentation, boissons et tabacs",VLOOKUP(VLOOKUP($A43,OUTIL!$CH:$CM,B$1,FALSE),REF!$K:$L,2,FALSE),IF($A$41="Demi produits",VLOOKUP(VLOOKUP($A43,OUTIL!$CQ:$CV,B$1,FALSE),REF!$N:$O,2,FALSE),IF($A$41="Energie et lubrifiants",VLOOKUP(VLOOKUP($A43,OUTIL!$CY:$DD,B$1,FALSE),REF!$Z:$AA,2,FALSE),IF($A$41="Or industriel",VLOOKUP(VLOOKUP($A43,OUTIL!$DG:$DL,B$1,FALSE),REF!$AC:$AD,2,FALSE),IF($A$41="Produits bruts d'origine animale et vegetale",VLOOKUP(VLOOKUP($A43,OUTIL!$DO:$DT,B$1,FALSE),REF!$Q:$R,2,FALSE),IF($A$41="Produits bruts d'origine minerale",VLOOKUP(VLOOKUP($A43,OUTIL!$DW:$EB,B$1,FALSE),REF!$AF:$AG,2,FALSE),IF($A$41="Produits finis de consommation",VLOOKUP(VLOOKUP($A43,OUTIL!$EE:$EJ,B$1,FALSE),REF!$T:$U,2,FALSE),IF($A$41="Produits finis d'equipement agricole",VLOOKUP(VLOOKUP($A43,OUTIL!$EM:$ER,B$1,FALSE),REF!$AI:$AJ,2,FALSE),IF($A$41="Produits finis d'equipement industriel",VLOOKUP(VLOOKUP($A43,OUTIL!$EU:$EZ,B$1,FALSE),REF!$W:$X,2,FALSE),"Ahmadovitch")))))))))</f>
        <v>Gaz de pétrole et autres hydrocarbures</v>
      </c>
      <c r="C43" s="5">
        <f>ROUND(IF($A$41="Alimentation, boissons et tabacs",VLOOKUP($A43,OUTIL!$CH:$CM,C$1,FALSE),IF($A$41="Demi produits",VLOOKUP($A43,OUTIL!$CQ:$CV,C$1,FALSE),IF($A$41="Energie et lubrifiants",VLOOKUP($A43,OUTIL!$CY:$DD,C$1,FALSE),IF($A$41="Or industriel",VLOOKUP($A43,OUTIL!$DG:$DL,C$1,FALSE),IF($A$41="Produits bruts d'origine animale et vegetale",VLOOKUP($A43,OUTIL!$DO:$DT,C$1,FALSE),IF($A$41="Produits bruts d'origine minerale",VLOOKUP($A43,OUTIL!$DW:$EB,C$1,FALSE),IF($A$41="Produits finis de consommation",VLOOKUP($A43,OUTIL!$EE:$EJ,C$1,FALSE),IF($A$41="Produits finis d'equipement agricole",VLOOKUP($A43,OUTIL!$EM:$ER,C$1,FALSE),IF($A$41="Produits finis d'equipement industriel",VLOOKUP($A43,OUTIL!$EU:$EZ,C$1,FALSE),"Ahmadovitch")))))))))/1000,0)</f>
        <v>2738421</v>
      </c>
      <c r="D43" s="5">
        <f>ROUND(IF($A$41="Alimentation, boissons et tabacs",VLOOKUP($A43,OUTIL!$CH:$CM,D$1,FALSE),IF($A$41="Demi produits",VLOOKUP($A43,OUTIL!$CQ:$CV,D$1,FALSE),IF($A$41="Energie et lubrifiants",VLOOKUP($A43,OUTIL!$CY:$DD,D$1,FALSE),IF($A$41="Or industriel",VLOOKUP($A43,OUTIL!$DG:$DL,D$1,FALSE),IF($A$41="Produits bruts d'origine animale et vegetale",VLOOKUP($A43,OUTIL!$DO:$DT,D$1,FALSE),IF($A$41="Produits bruts d'origine minerale",VLOOKUP($A43,OUTIL!$DW:$EB,D$1,FALSE),IF($A$41="Produits finis de consommation",VLOOKUP($A43,OUTIL!$EE:$EJ,D$1,FALSE),IF($A$41="Produits finis d'equipement agricole",VLOOKUP($A43,OUTIL!$EM:$ER,D$1,FALSE),IF($A$41="Produits finis d'equipement industriel",VLOOKUP($A43,OUTIL!$EU:$EZ,D$1,FALSE),"Ahmadovitch")))))))))/1000,0)</f>
        <v>4589000</v>
      </c>
      <c r="E43" s="5">
        <f>ROUND(IF($A$41="Alimentation, boissons et tabacs",VLOOKUP($A43,OUTIL!$CH:$CM,E$1,FALSE),IF($A$41="Demi produits",VLOOKUP($A43,OUTIL!$CQ:$CV,E$1,FALSE),IF($A$41="Energie et lubrifiants",VLOOKUP($A43,OUTIL!$CY:$DD,E$1,FALSE),IF($A$41="Or industriel",VLOOKUP($A43,OUTIL!$DG:$DL,E$1,FALSE),IF($A$41="Produits bruts d'origine animale et vegetale",VLOOKUP($A43,OUTIL!$DO:$DT,E$1,FALSE),IF($A$41="Produits bruts d'origine minerale",VLOOKUP($A43,OUTIL!$DW:$EB,E$1,FALSE),IF($A$41="Produits finis de consommation",VLOOKUP($A43,OUTIL!$EE:$EJ,E$1,FALSE),IF($A$41="Produits finis d'equipement agricole",VLOOKUP($A43,OUTIL!$EM:$ER,E$1,FALSE),IF($A$41="Produits finis d'equipement industriel",VLOOKUP($A43,OUTIL!$EU:$EZ,E$1,FALSE),"Ahmadovitch")))))))))/1000,0)</f>
        <v>3109489</v>
      </c>
      <c r="F43" s="5">
        <f>ROUND(IF($A$41="Alimentation, boissons et tabacs",VLOOKUP($A43,OUTIL!$CH:$CM,F$1,FALSE),IF($A$41="Demi produits",VLOOKUP($A43,OUTIL!$CQ:$CV,F$1,FALSE),IF($A$41="Energie et lubrifiants",VLOOKUP($A43,OUTIL!$CY:$DD,F$1,FALSE),IF($A$41="Or industriel",VLOOKUP($A43,OUTIL!$DG:$DL,F$1,FALSE),IF($A$41="Produits bruts d'origine animale et vegetale",VLOOKUP($A43,OUTIL!$DO:$DT,F$1,FALSE),IF($A$41="Produits bruts d'origine minerale",VLOOKUP($A43,OUTIL!$DW:$EB,F$1,FALSE),IF($A$41="Produits finis de consommation",VLOOKUP($A43,OUTIL!$EE:$EJ,F$1,FALSE),IF($A$41="Produits finis d'equipement agricole",VLOOKUP($A43,OUTIL!$EM:$ER,F$1,FALSE),IF($A$41="Produits finis d'equipement industriel",VLOOKUP($A43,OUTIL!$EU:$EZ,F$1,FALSE),"Ahmadovitch")))))))))/1000,0)</f>
        <v>5882967</v>
      </c>
    </row>
    <row r="44" spans="1:6" ht="16.5" x14ac:dyDescent="0.3">
      <c r="A44">
        <v>3</v>
      </c>
      <c r="B44" s="5" t="str">
        <f>IF($A$41="Alimentation, boissons et tabacs",VLOOKUP(VLOOKUP($A44,OUTIL!$CH:$CM,B$1,FALSE),REF!$K:$L,2,FALSE),IF($A$41="Demi produits",VLOOKUP(VLOOKUP($A44,OUTIL!$CQ:$CV,B$1,FALSE),REF!$N:$O,2,FALSE),IF($A$41="Energie et lubrifiants",VLOOKUP(VLOOKUP($A44,OUTIL!$CY:$DD,B$1,FALSE),REF!$Z:$AA,2,FALSE),IF($A$41="Or industriel",VLOOKUP(VLOOKUP($A44,OUTIL!$DG:$DL,B$1,FALSE),REF!$AC:$AD,2,FALSE),IF($A$41="Produits bruts d'origine animale et vegetale",VLOOKUP(VLOOKUP($A44,OUTIL!$DO:$DT,B$1,FALSE),REF!$Q:$R,2,FALSE),IF($A$41="Produits bruts d'origine minerale",VLOOKUP(VLOOKUP($A44,OUTIL!$DW:$EB,B$1,FALSE),REF!$AF:$AG,2,FALSE),IF($A$41="Produits finis de consommation",VLOOKUP(VLOOKUP($A44,OUTIL!$EE:$EJ,B$1,FALSE),REF!$T:$U,2,FALSE),IF($A$41="Produits finis d'equipement agricole",VLOOKUP(VLOOKUP($A44,OUTIL!$EM:$ER,B$1,FALSE),REF!$AI:$AJ,2,FALSE),IF($A$41="Produits finis d'equipement industriel",VLOOKUP(VLOOKUP($A44,OUTIL!$EU:$EZ,B$1,FALSE),REF!$W:$X,2,FALSE),"Ahmadovitch")))))))))</f>
        <v>Huiles de pétrole et lubrifiants</v>
      </c>
      <c r="C44" s="5">
        <f>ROUND(IF($A$41="Alimentation, boissons et tabacs",VLOOKUP($A44,OUTIL!$CH:$CM,C$1,FALSE),IF($A$41="Demi produits",VLOOKUP($A44,OUTIL!$CQ:$CV,C$1,FALSE),IF($A$41="Energie et lubrifiants",VLOOKUP($A44,OUTIL!$CY:$DD,C$1,FALSE),IF($A$41="Or industriel",VLOOKUP($A44,OUTIL!$DG:$DL,C$1,FALSE),IF($A$41="Produits bruts d'origine animale et vegetale",VLOOKUP($A44,OUTIL!$DO:$DT,C$1,FALSE),IF($A$41="Produits bruts d'origine minerale",VLOOKUP($A44,OUTIL!$DW:$EB,C$1,FALSE),IF($A$41="Produits finis de consommation",VLOOKUP($A44,OUTIL!$EE:$EJ,C$1,FALSE),IF($A$41="Produits finis d'equipement agricole",VLOOKUP($A44,OUTIL!$EM:$ER,C$1,FALSE),IF($A$41="Produits finis d'equipement industriel",VLOOKUP($A44,OUTIL!$EU:$EZ,C$1,FALSE),"Ahmadovitch")))))))))/1000,0)</f>
        <v>433206</v>
      </c>
      <c r="D44" s="5">
        <f>ROUND(IF($A$41="Alimentation, boissons et tabacs",VLOOKUP($A44,OUTIL!$CH:$CM,D$1,FALSE),IF($A$41="Demi produits",VLOOKUP($A44,OUTIL!$CQ:$CV,D$1,FALSE),IF($A$41="Energie et lubrifiants",VLOOKUP($A44,OUTIL!$CY:$DD,D$1,FALSE),IF($A$41="Or industriel",VLOOKUP($A44,OUTIL!$DG:$DL,D$1,FALSE),IF($A$41="Produits bruts d'origine animale et vegetale",VLOOKUP($A44,OUTIL!$DO:$DT,D$1,FALSE),IF($A$41="Produits bruts d'origine minerale",VLOOKUP($A44,OUTIL!$DW:$EB,D$1,FALSE),IF($A$41="Produits finis de consommation",VLOOKUP($A44,OUTIL!$EE:$EJ,D$1,FALSE),IF($A$41="Produits finis d'equipement agricole",VLOOKUP($A44,OUTIL!$EM:$ER,D$1,FALSE),IF($A$41="Produits finis d'equipement industriel",VLOOKUP($A44,OUTIL!$EU:$EZ,D$1,FALSE),"Ahmadovitch")))))))))/1000,0)</f>
        <v>3511079</v>
      </c>
      <c r="E44" s="5">
        <f>ROUND(IF($A$41="Alimentation, boissons et tabacs",VLOOKUP($A44,OUTIL!$CH:$CM,E$1,FALSE),IF($A$41="Demi produits",VLOOKUP($A44,OUTIL!$CQ:$CV,E$1,FALSE),IF($A$41="Energie et lubrifiants",VLOOKUP($A44,OUTIL!$CY:$DD,E$1,FALSE),IF($A$41="Or industriel",VLOOKUP($A44,OUTIL!$DG:$DL,E$1,FALSE),IF($A$41="Produits bruts d'origine animale et vegetale",VLOOKUP($A44,OUTIL!$DO:$DT,E$1,FALSE),IF($A$41="Produits bruts d'origine minerale",VLOOKUP($A44,OUTIL!$DW:$EB,E$1,FALSE),IF($A$41="Produits finis de consommation",VLOOKUP($A44,OUTIL!$EE:$EJ,E$1,FALSE),IF($A$41="Produits finis d'equipement agricole",VLOOKUP($A44,OUTIL!$EM:$ER,E$1,FALSE),IF($A$41="Produits finis d'equipement industriel",VLOOKUP($A44,OUTIL!$EU:$EZ,E$1,FALSE),"Ahmadovitch")))))))))/1000,0)</f>
        <v>349161</v>
      </c>
      <c r="F44" s="5">
        <f>ROUND(IF($A$41="Alimentation, boissons et tabacs",VLOOKUP($A44,OUTIL!$CH:$CM,F$1,FALSE),IF($A$41="Demi produits",VLOOKUP($A44,OUTIL!$CQ:$CV,F$1,FALSE),IF($A$41="Energie et lubrifiants",VLOOKUP($A44,OUTIL!$CY:$DD,F$1,FALSE),IF($A$41="Or industriel",VLOOKUP($A44,OUTIL!$DG:$DL,F$1,FALSE),IF($A$41="Produits bruts d'origine animale et vegetale",VLOOKUP($A44,OUTIL!$DO:$DT,F$1,FALSE),IF($A$41="Produits bruts d'origine minerale",VLOOKUP($A44,OUTIL!$DW:$EB,F$1,FALSE),IF($A$41="Produits finis de consommation",VLOOKUP($A44,OUTIL!$EE:$EJ,F$1,FALSE),IF($A$41="Produits finis d'equipement agricole",VLOOKUP($A44,OUTIL!$EM:$ER,F$1,FALSE),IF($A$41="Produits finis d'equipement industriel",VLOOKUP($A44,OUTIL!$EU:$EZ,F$1,FALSE),"Ahmadovitch")))))))))/1000,0)</f>
        <v>2841572</v>
      </c>
    </row>
    <row r="45" spans="1:6" ht="16.5" x14ac:dyDescent="0.3">
      <c r="A45">
        <v>4</v>
      </c>
      <c r="B45" s="5" t="str">
        <f>IF($A$41="Alimentation, boissons et tabacs",VLOOKUP(VLOOKUP($A45,OUTIL!$CH:$CM,B$1,FALSE),REF!$K:$L,2,FALSE),IF($A$41="Demi produits",VLOOKUP(VLOOKUP($A45,OUTIL!$CQ:$CV,B$1,FALSE),REF!$N:$O,2,FALSE),IF($A$41="Energie et lubrifiants",VLOOKUP(VLOOKUP($A45,OUTIL!$CY:$DD,B$1,FALSE),REF!$Z:$AA,2,FALSE),IF($A$41="Or industriel",VLOOKUP(VLOOKUP($A45,OUTIL!$DG:$DL,B$1,FALSE),REF!$AC:$AD,2,FALSE),IF($A$41="Produits bruts d'origine animale et vegetale",VLOOKUP(VLOOKUP($A45,OUTIL!$DO:$DT,B$1,FALSE),REF!$Q:$R,2,FALSE),IF($A$41="Produits bruts d'origine minerale",VLOOKUP(VLOOKUP($A45,OUTIL!$DW:$EB,B$1,FALSE),REF!$AF:$AG,2,FALSE),IF($A$41="Produits finis de consommation",VLOOKUP(VLOOKUP($A45,OUTIL!$EE:$EJ,B$1,FALSE),REF!$T:$U,2,FALSE),IF($A$41="Produits finis d'equipement agricole",VLOOKUP(VLOOKUP($A45,OUTIL!$EM:$ER,B$1,FALSE),REF!$AI:$AJ,2,FALSE),IF($A$41="Produits finis d'equipement industriel",VLOOKUP(VLOOKUP($A45,OUTIL!$EU:$EZ,B$1,FALSE),REF!$W:$X,2,FALSE),"Ahmadovitch")))))))))</f>
        <v>Houilles; cokes et combustibles solides similaires</v>
      </c>
      <c r="C45" s="5">
        <f>ROUND(IF($A$41="Alimentation, boissons et tabacs",VLOOKUP($A45,OUTIL!$CH:$CM,C$1,FALSE),IF($A$41="Demi produits",VLOOKUP($A45,OUTIL!$CQ:$CV,C$1,FALSE),IF($A$41="Energie et lubrifiants",VLOOKUP($A45,OUTIL!$CY:$DD,C$1,FALSE),IF($A$41="Or industriel",VLOOKUP($A45,OUTIL!$DG:$DL,C$1,FALSE),IF($A$41="Produits bruts d'origine animale et vegetale",VLOOKUP($A45,OUTIL!$DO:$DT,C$1,FALSE),IF($A$41="Produits bruts d'origine minerale",VLOOKUP($A45,OUTIL!$DW:$EB,C$1,FALSE),IF($A$41="Produits finis de consommation",VLOOKUP($A45,OUTIL!$EE:$EJ,C$1,FALSE),IF($A$41="Produits finis d'equipement agricole",VLOOKUP($A45,OUTIL!$EM:$ER,C$1,FALSE),IF($A$41="Produits finis d'equipement industriel",VLOOKUP($A45,OUTIL!$EU:$EZ,C$1,FALSE),"Ahmadovitch")))))))))/1000,0)</f>
        <v>2512674</v>
      </c>
      <c r="D45" s="5">
        <f>ROUND(IF($A$41="Alimentation, boissons et tabacs",VLOOKUP($A45,OUTIL!$CH:$CM,D$1,FALSE),IF($A$41="Demi produits",VLOOKUP($A45,OUTIL!$CQ:$CV,D$1,FALSE),IF($A$41="Energie et lubrifiants",VLOOKUP($A45,OUTIL!$CY:$DD,D$1,FALSE),IF($A$41="Or industriel",VLOOKUP($A45,OUTIL!$DG:$DL,D$1,FALSE),IF($A$41="Produits bruts d'origine animale et vegetale",VLOOKUP($A45,OUTIL!$DO:$DT,D$1,FALSE),IF($A$41="Produits bruts d'origine minerale",VLOOKUP($A45,OUTIL!$DW:$EB,D$1,FALSE),IF($A$41="Produits finis de consommation",VLOOKUP($A45,OUTIL!$EE:$EJ,D$1,FALSE),IF($A$41="Produits finis d'equipement agricole",VLOOKUP($A45,OUTIL!$EM:$ER,D$1,FALSE),IF($A$41="Produits finis d'equipement industriel",VLOOKUP($A45,OUTIL!$EU:$EZ,D$1,FALSE),"Ahmadovitch")))))))))/1000,0)</f>
        <v>2657244</v>
      </c>
      <c r="E45" s="5">
        <f>ROUND(IF($A$41="Alimentation, boissons et tabacs",VLOOKUP($A45,OUTIL!$CH:$CM,E$1,FALSE),IF($A$41="Demi produits",VLOOKUP($A45,OUTIL!$CQ:$CV,E$1,FALSE),IF($A$41="Energie et lubrifiants",VLOOKUP($A45,OUTIL!$CY:$DD,E$1,FALSE),IF($A$41="Or industriel",VLOOKUP($A45,OUTIL!$DG:$DL,E$1,FALSE),IF($A$41="Produits bruts d'origine animale et vegetale",VLOOKUP($A45,OUTIL!$DO:$DT,E$1,FALSE),IF($A$41="Produits bruts d'origine minerale",VLOOKUP($A45,OUTIL!$DW:$EB,E$1,FALSE),IF($A$41="Produits finis de consommation",VLOOKUP($A45,OUTIL!$EE:$EJ,E$1,FALSE),IF($A$41="Produits finis d'equipement agricole",VLOOKUP($A45,OUTIL!$EM:$ER,E$1,FALSE),IF($A$41="Produits finis d'equipement industriel",VLOOKUP($A45,OUTIL!$EU:$EZ,E$1,FALSE),"Ahmadovitch")))))))))/1000,0)</f>
        <v>2986190</v>
      </c>
      <c r="F45" s="5">
        <f>ROUND(IF($A$41="Alimentation, boissons et tabacs",VLOOKUP($A45,OUTIL!$CH:$CM,F$1,FALSE),IF($A$41="Demi produits",VLOOKUP($A45,OUTIL!$CQ:$CV,F$1,FALSE),IF($A$41="Energie et lubrifiants",VLOOKUP($A45,OUTIL!$CY:$DD,F$1,FALSE),IF($A$41="Or industriel",VLOOKUP($A45,OUTIL!$DG:$DL,F$1,FALSE),IF($A$41="Produits bruts d'origine animale et vegetale",VLOOKUP($A45,OUTIL!$DO:$DT,F$1,FALSE),IF($A$41="Produits bruts d'origine minerale",VLOOKUP($A45,OUTIL!$DW:$EB,F$1,FALSE),IF($A$41="Produits finis de consommation",VLOOKUP($A45,OUTIL!$EE:$EJ,F$1,FALSE),IF($A$41="Produits finis d'equipement agricole",VLOOKUP($A45,OUTIL!$EM:$ER,F$1,FALSE),IF($A$41="Produits finis d'equipement industriel",VLOOKUP($A45,OUTIL!$EU:$EZ,F$1,FALSE),"Ahmadovitch")))))))))/1000,0)</f>
        <v>3557071</v>
      </c>
    </row>
    <row r="46" spans="1:6" ht="16.5" x14ac:dyDescent="0.3">
      <c r="A46">
        <v>5</v>
      </c>
      <c r="B46" s="5" t="str">
        <f>IF($A$41="Alimentation, boissons et tabacs",VLOOKUP(VLOOKUP($A46,OUTIL!$CH:$CM,B$1,FALSE),REF!$K:$L,2,FALSE),IF($A$41="Demi produits",VLOOKUP(VLOOKUP($A46,OUTIL!$CQ:$CV,B$1,FALSE),REF!$N:$O,2,FALSE),IF($A$41="Energie et lubrifiants",VLOOKUP(VLOOKUP($A46,OUTIL!$CY:$DD,B$1,FALSE),REF!$Z:$AA,2,FALSE),IF($A$41="Or industriel",VLOOKUP(VLOOKUP($A46,OUTIL!$DG:$DL,B$1,FALSE),REF!$AC:$AD,2,FALSE),IF($A$41="Produits bruts d'origine animale et vegetale",VLOOKUP(VLOOKUP($A46,OUTIL!$DO:$DT,B$1,FALSE),REF!$Q:$R,2,FALSE),IF($A$41="Produits bruts d'origine minerale",VLOOKUP(VLOOKUP($A46,OUTIL!$DW:$EB,B$1,FALSE),REF!$AF:$AG,2,FALSE),IF($A$41="Produits finis de consommation",VLOOKUP(VLOOKUP($A46,OUTIL!$EE:$EJ,B$1,FALSE),REF!$T:$U,2,FALSE),IF($A$41="Produits finis d'equipement agricole",VLOOKUP(VLOOKUP($A46,OUTIL!$EM:$ER,B$1,FALSE),REF!$AI:$AJ,2,FALSE),IF($A$41="Produits finis d'equipement industriel",VLOOKUP(VLOOKUP($A46,OUTIL!$EU:$EZ,B$1,FALSE),REF!$W:$X,2,FALSE),"Ahmadovitch")))))))))</f>
        <v>Essence de pétrole</v>
      </c>
      <c r="C46" s="5">
        <f>ROUND(IF($A$41="Alimentation, boissons et tabacs",VLOOKUP($A46,OUTIL!$CH:$CM,C$1,FALSE),IF($A$41="Demi produits",VLOOKUP($A46,OUTIL!$CQ:$CV,C$1,FALSE),IF($A$41="Energie et lubrifiants",VLOOKUP($A46,OUTIL!$CY:$DD,C$1,FALSE),IF($A$41="Or industriel",VLOOKUP($A46,OUTIL!$DG:$DL,C$1,FALSE),IF($A$41="Produits bruts d'origine animale et vegetale",VLOOKUP($A46,OUTIL!$DO:$DT,C$1,FALSE),IF($A$41="Produits bruts d'origine minerale",VLOOKUP($A46,OUTIL!$DW:$EB,C$1,FALSE),IF($A$41="Produits finis de consommation",VLOOKUP($A46,OUTIL!$EE:$EJ,C$1,FALSE),IF($A$41="Produits finis d'equipement agricole",VLOOKUP($A46,OUTIL!$EM:$ER,C$1,FALSE),IF($A$41="Produits finis d'equipement industriel",VLOOKUP($A46,OUTIL!$EU:$EZ,C$1,FALSE),"Ahmadovitch")))))))))/1000,0)</f>
        <v>242897</v>
      </c>
      <c r="D46" s="5">
        <f>ROUND(IF($A$41="Alimentation, boissons et tabacs",VLOOKUP($A46,OUTIL!$CH:$CM,D$1,FALSE),IF($A$41="Demi produits",VLOOKUP($A46,OUTIL!$CQ:$CV,D$1,FALSE),IF($A$41="Energie et lubrifiants",VLOOKUP($A46,OUTIL!$CY:$DD,D$1,FALSE),IF($A$41="Or industriel",VLOOKUP($A46,OUTIL!$DG:$DL,D$1,FALSE),IF($A$41="Produits bruts d'origine animale et vegetale",VLOOKUP($A46,OUTIL!$DO:$DT,D$1,FALSE),IF($A$41="Produits bruts d'origine minerale",VLOOKUP($A46,OUTIL!$DW:$EB,D$1,FALSE),IF($A$41="Produits finis de consommation",VLOOKUP($A46,OUTIL!$EE:$EJ,D$1,FALSE),IF($A$41="Produits finis d'equipement agricole",VLOOKUP($A46,OUTIL!$EM:$ER,D$1,FALSE),IF($A$41="Produits finis d'equipement industriel",VLOOKUP($A46,OUTIL!$EU:$EZ,D$1,FALSE),"Ahmadovitch")))))))))/1000,0)</f>
        <v>1731990</v>
      </c>
      <c r="E46" s="5">
        <f>ROUND(IF($A$41="Alimentation, boissons et tabacs",VLOOKUP($A46,OUTIL!$CH:$CM,E$1,FALSE),IF($A$41="Demi produits",VLOOKUP($A46,OUTIL!$CQ:$CV,E$1,FALSE),IF($A$41="Energie et lubrifiants",VLOOKUP($A46,OUTIL!$CY:$DD,E$1,FALSE),IF($A$41="Or industriel",VLOOKUP($A46,OUTIL!$DG:$DL,E$1,FALSE),IF($A$41="Produits bruts d'origine animale et vegetale",VLOOKUP($A46,OUTIL!$DO:$DT,E$1,FALSE),IF($A$41="Produits bruts d'origine minerale",VLOOKUP($A46,OUTIL!$DW:$EB,E$1,FALSE),IF($A$41="Produits finis de consommation",VLOOKUP($A46,OUTIL!$EE:$EJ,E$1,FALSE),IF($A$41="Produits finis d'equipement agricole",VLOOKUP($A46,OUTIL!$EM:$ER,E$1,FALSE),IF($A$41="Produits finis d'equipement industriel",VLOOKUP($A46,OUTIL!$EU:$EZ,E$1,FALSE),"Ahmadovitch")))))))))/1000,0)</f>
        <v>192938</v>
      </c>
      <c r="F46" s="5">
        <f>ROUND(IF($A$41="Alimentation, boissons et tabacs",VLOOKUP($A46,OUTIL!$CH:$CM,F$1,FALSE),IF($A$41="Demi produits",VLOOKUP($A46,OUTIL!$CQ:$CV,F$1,FALSE),IF($A$41="Energie et lubrifiants",VLOOKUP($A46,OUTIL!$CY:$DD,F$1,FALSE),IF($A$41="Or industriel",VLOOKUP($A46,OUTIL!$DG:$DL,F$1,FALSE),IF($A$41="Produits bruts d'origine animale et vegetale",VLOOKUP($A46,OUTIL!$DO:$DT,F$1,FALSE),IF($A$41="Produits bruts d'origine minerale",VLOOKUP($A46,OUTIL!$DW:$EB,F$1,FALSE),IF($A$41="Produits finis de consommation",VLOOKUP($A46,OUTIL!$EE:$EJ,F$1,FALSE),IF($A$41="Produits finis d'equipement agricole",VLOOKUP($A46,OUTIL!$EM:$ER,F$1,FALSE),IF($A$41="Produits finis d'equipement industriel",VLOOKUP($A46,OUTIL!$EU:$EZ,F$1,FALSE),"Ahmadovitch")))))))))/1000,0)</f>
        <v>1516770</v>
      </c>
    </row>
    <row r="47" spans="1:6" ht="16.5" x14ac:dyDescent="0.3">
      <c r="A47">
        <v>6</v>
      </c>
      <c r="B47" s="5" t="str">
        <f>IF($A$41="Alimentation, boissons et tabacs",VLOOKUP(VLOOKUP($A47,OUTIL!$CH:$CM,B$1,FALSE),REF!$K:$L,2,FALSE),IF($A$41="Demi produits",VLOOKUP(VLOOKUP($A47,OUTIL!$CQ:$CV,B$1,FALSE),REF!$N:$O,2,FALSE),IF($A$41="Energie et lubrifiants",VLOOKUP(VLOOKUP($A47,OUTIL!$CY:$DD,B$1,FALSE),REF!$Z:$AA,2,FALSE),IF($A$41="Or industriel",VLOOKUP(VLOOKUP($A47,OUTIL!$DG:$DL,B$1,FALSE),REF!$AC:$AD,2,FALSE),IF($A$41="Produits bruts d'origine animale et vegetale",VLOOKUP(VLOOKUP($A47,OUTIL!$DO:$DT,B$1,FALSE),REF!$Q:$R,2,FALSE),IF($A$41="Produits bruts d'origine minerale",VLOOKUP(VLOOKUP($A47,OUTIL!$DW:$EB,B$1,FALSE),REF!$AF:$AG,2,FALSE),IF($A$41="Produits finis de consommation",VLOOKUP(VLOOKUP($A47,OUTIL!$EE:$EJ,B$1,FALSE),REF!$T:$U,2,FALSE),IF($A$41="Produits finis d'equipement agricole",VLOOKUP(VLOOKUP($A47,OUTIL!$EM:$ER,B$1,FALSE),REF!$AI:$AJ,2,FALSE),IF($A$41="Produits finis d'equipement industriel",VLOOKUP(VLOOKUP($A47,OUTIL!$EU:$EZ,B$1,FALSE),REF!$W:$X,2,FALSE),"Ahmadovitch")))))))))</f>
        <v>Paraffines et autres produits dérivés du pétrole</v>
      </c>
      <c r="C47" s="5">
        <f>ROUND(IF($A$41="Alimentation, boissons et tabacs",VLOOKUP($A47,OUTIL!$CH:$CM,C$1,FALSE),IF($A$41="Demi produits",VLOOKUP($A47,OUTIL!$CQ:$CV,C$1,FALSE),IF($A$41="Energie et lubrifiants",VLOOKUP($A47,OUTIL!$CY:$DD,C$1,FALSE),IF($A$41="Or industriel",VLOOKUP($A47,OUTIL!$DG:$DL,C$1,FALSE),IF($A$41="Produits bruts d'origine animale et vegetale",VLOOKUP($A47,OUTIL!$DO:$DT,C$1,FALSE),IF($A$41="Produits bruts d'origine minerale",VLOOKUP($A47,OUTIL!$DW:$EB,C$1,FALSE),IF($A$41="Produits finis de consommation",VLOOKUP($A47,OUTIL!$EE:$EJ,C$1,FALSE),IF($A$41="Produits finis d'equipement agricole",VLOOKUP($A47,OUTIL!$EM:$ER,C$1,FALSE),IF($A$41="Produits finis d'equipement industriel",VLOOKUP($A47,OUTIL!$EU:$EZ,C$1,FALSE),"Ahmadovitch")))))))))/1000,0)</f>
        <v>90379</v>
      </c>
      <c r="D47" s="5">
        <f>ROUND(IF($A$41="Alimentation, boissons et tabacs",VLOOKUP($A47,OUTIL!$CH:$CM,D$1,FALSE),IF($A$41="Demi produits",VLOOKUP($A47,OUTIL!$CQ:$CV,D$1,FALSE),IF($A$41="Energie et lubrifiants",VLOOKUP($A47,OUTIL!$CY:$DD,D$1,FALSE),IF($A$41="Or industriel",VLOOKUP($A47,OUTIL!$DG:$DL,D$1,FALSE),IF($A$41="Produits bruts d'origine animale et vegetale",VLOOKUP($A47,OUTIL!$DO:$DT,D$1,FALSE),IF($A$41="Produits bruts d'origine minerale",VLOOKUP($A47,OUTIL!$DW:$EB,D$1,FALSE),IF($A$41="Produits finis de consommation",VLOOKUP($A47,OUTIL!$EE:$EJ,D$1,FALSE),IF($A$41="Produits finis d'equipement agricole",VLOOKUP($A47,OUTIL!$EM:$ER,D$1,FALSE),IF($A$41="Produits finis d'equipement industriel",VLOOKUP($A47,OUTIL!$EU:$EZ,D$1,FALSE),"Ahmadovitch")))))))))/1000,0)</f>
        <v>376477</v>
      </c>
      <c r="E47" s="5">
        <f>ROUND(IF($A$41="Alimentation, boissons et tabacs",VLOOKUP($A47,OUTIL!$CH:$CM,E$1,FALSE),IF($A$41="Demi produits",VLOOKUP($A47,OUTIL!$CQ:$CV,E$1,FALSE),IF($A$41="Energie et lubrifiants",VLOOKUP($A47,OUTIL!$CY:$DD,E$1,FALSE),IF($A$41="Or industriel",VLOOKUP($A47,OUTIL!$DG:$DL,E$1,FALSE),IF($A$41="Produits bruts d'origine animale et vegetale",VLOOKUP($A47,OUTIL!$DO:$DT,E$1,FALSE),IF($A$41="Produits bruts d'origine minerale",VLOOKUP($A47,OUTIL!$DW:$EB,E$1,FALSE),IF($A$41="Produits finis de consommation",VLOOKUP($A47,OUTIL!$EE:$EJ,E$1,FALSE),IF($A$41="Produits finis d'equipement agricole",VLOOKUP($A47,OUTIL!$EM:$ER,E$1,FALSE),IF($A$41="Produits finis d'equipement industriel",VLOOKUP($A47,OUTIL!$EU:$EZ,E$1,FALSE),"Ahmadovitch")))))))))/1000,0)</f>
        <v>126885</v>
      </c>
      <c r="F47" s="5">
        <f>ROUND(IF($A$41="Alimentation, boissons et tabacs",VLOOKUP($A47,OUTIL!$CH:$CM,F$1,FALSE),IF($A$41="Demi produits",VLOOKUP($A47,OUTIL!$CQ:$CV,F$1,FALSE),IF($A$41="Energie et lubrifiants",VLOOKUP($A47,OUTIL!$CY:$DD,F$1,FALSE),IF($A$41="Or industriel",VLOOKUP($A47,OUTIL!$DG:$DL,F$1,FALSE),IF($A$41="Produits bruts d'origine animale et vegetale",VLOOKUP($A47,OUTIL!$DO:$DT,F$1,FALSE),IF($A$41="Produits bruts d'origine minerale",VLOOKUP($A47,OUTIL!$DW:$EB,F$1,FALSE),IF($A$41="Produits finis de consommation",VLOOKUP($A47,OUTIL!$EE:$EJ,F$1,FALSE),IF($A$41="Produits finis d'equipement agricole",VLOOKUP($A47,OUTIL!$EM:$ER,F$1,FALSE),IF($A$41="Produits finis d'equipement industriel",VLOOKUP($A47,OUTIL!$EU:$EZ,F$1,FALSE),"Ahmadovitch")))))))))/1000,0)</f>
        <v>655233</v>
      </c>
    </row>
    <row r="48" spans="1:6" ht="16.5" x14ac:dyDescent="0.3">
      <c r="B48" s="5" t="s">
        <v>34</v>
      </c>
      <c r="C48" s="5">
        <v>0</v>
      </c>
      <c r="D48" s="5">
        <f>D41-SUM(D42:D47)</f>
        <v>334566</v>
      </c>
      <c r="E48" s="5">
        <v>0</v>
      </c>
      <c r="F48" s="5">
        <f>F41-SUM(F42:F47)</f>
        <v>398446</v>
      </c>
    </row>
    <row r="49" spans="1:6" x14ac:dyDescent="0.25">
      <c r="A49" t="s">
        <v>219</v>
      </c>
      <c r="B49" s="2" t="str">
        <f>IF($A$49="Alimentation, boissons et tabacs",VLOOKUP(VLOOKUP($A49,OUTIL!$CH:$CM,B$1,FALSE),REF!$K:$L,2,FALSE),IF($A$49="Demi produits",VLOOKUP(VLOOKUP($A49,OUTIL!$CQ:$CV,B$1,FALSE),REF!$N:$O,2,FALSE),IF($A$49="Energie  et  lubrifiants",VLOOKUP(VLOOKUP($A49,OUTIL!$CY:$DD,B$1,FALSE),REF!$Z:$AA,2,FALSE),IF($A$49="Or industriel",VLOOKUP(VLOOKUP($A49,OUTIL!$DG:$DL,B$1,FALSE),REF!$AC:$AD,2,FALSE),IF($A$49="Produits bruts d'origine animale et vegetale",VLOOKUP(VLOOKUP($A49,OUTIL!$DO:$DT,B$1,FALSE),REF!$Q:$R,2,FALSE),IF($A$49="Produits bruts d'origine minerale",VLOOKUP(VLOOKUP($A49,OUTIL!$DW:$EB,B$1,FALSE),REF!$AF:$AG,2,FALSE),IF($A$49="Produits finis de consommation",VLOOKUP(VLOOKUP($A49,OUTIL!$EE:$EJ,B$1,FALSE),REF!$T:$U,2,FALSE),IF($A$49="Produits finis d'equipement agricole",VLOOKUP(VLOOKUP($A49,OUTIL!$EM:$ER,B$1,FALSE),REF!$AI:$AJ,2,FALSE),IF($A$49="Produits finis d'equipement industriel",VLOOKUP(VLOOKUP($A49,OUTIL!$EU:$EZ,B$1,FALSE),REF!$W:$X,2,FALSE),"Ahmadovitch")))))))))</f>
        <v>PRODUITS BRUTS D'ORIGINE ANIMALE ET VEGETALE</v>
      </c>
      <c r="C49" s="2">
        <f>ROUND(IF($A$49="Alimentation, boissons et tabacs",VLOOKUP($A49,OUTIL!$CH:$CM,C$1,FALSE),IF($A$49="Demi produits",VLOOKUP($A49,OUTIL!$CQ:$CV,C$1,FALSE),IF($A$49="Energie  et  lubrifiants",VLOOKUP($A49,OUTIL!$CY:$DD,C$1,FALSE),IF($A$49="Or industriel",VLOOKUP($A49,OUTIL!$DG:$DL,C$1,FALSE),IF($A$49="Produits bruts d'origine animale et vegetale",VLOOKUP($A49,OUTIL!$DO:$DT,C$1,FALSE),IF($A$49="Produits bruts d'origine minerale",VLOOKUP($A49,OUTIL!$DW:$EB,C$1,FALSE),IF($A$49="Produits finis de consommation",VLOOKUP($A49,OUTIL!$EE:$EJ,C$1,FALSE),IF($A$49="Produits finis d'equipement agricole",VLOOKUP($A49,OUTIL!$EM:$ER,C$1,FALSE),IF($A$49="Produits finis d'equipement industriel",VLOOKUP($A49,OUTIL!$EU:$EZ,C$1,FALSE),"Ahmadovitch")))))))))/1000,0)</f>
        <v>435480</v>
      </c>
      <c r="D49" s="2">
        <f>ROUND(IF($A$49="Alimentation, boissons et tabacs",VLOOKUP($A49,OUTIL!$CH:$CM,D$1,FALSE),IF($A$49="Demi produits",VLOOKUP($A49,OUTIL!$CQ:$CV,D$1,FALSE),IF($A$49="Energie  et  lubrifiants",VLOOKUP($A49,OUTIL!$CY:$DD,D$1,FALSE),IF($A$49="Or industriel",VLOOKUP($A49,OUTIL!$DG:$DL,D$1,FALSE),IF($A$49="Produits bruts d'origine animale et vegetale",VLOOKUP($A49,OUTIL!$DO:$DT,D$1,FALSE),IF($A$49="Produits bruts d'origine minerale",VLOOKUP($A49,OUTIL!$DW:$EB,D$1,FALSE),IF($A$49="Produits finis de consommation",VLOOKUP($A49,OUTIL!$EE:$EJ,D$1,FALSE),IF($A$49="Produits finis d'equipement agricole",VLOOKUP($A49,OUTIL!$EM:$ER,D$1,FALSE),IF($A$49="Produits finis d'equipement industriel",VLOOKUP($A49,OUTIL!$EU:$EZ,D$1,FALSE),"Ahmadovitch")))))))))/1000,0)</f>
        <v>4346667</v>
      </c>
      <c r="E49" s="2">
        <f>ROUND(IF($A$49="Alimentation, boissons et tabacs",VLOOKUP($A49,OUTIL!$CH:$CM,E$1,FALSE),IF($A$49="Demi produits",VLOOKUP($A49,OUTIL!$CQ:$CV,E$1,FALSE),IF($A$49="Energie  et  lubrifiants",VLOOKUP($A49,OUTIL!$CY:$DD,E$1,FALSE),IF($A$49="Or industriel",VLOOKUP($A49,OUTIL!$DG:$DL,E$1,FALSE),IF($A$49="Produits bruts d'origine animale et vegetale",VLOOKUP($A49,OUTIL!$DO:$DT,E$1,FALSE),IF($A$49="Produits bruts d'origine minerale",VLOOKUP($A49,OUTIL!$DW:$EB,E$1,FALSE),IF($A$49="Produits finis de consommation",VLOOKUP($A49,OUTIL!$EE:$EJ,E$1,FALSE),IF($A$49="Produits finis d'equipement agricole",VLOOKUP($A49,OUTIL!$EM:$ER,E$1,FALSE),IF($A$49="Produits finis d'equipement industriel",VLOOKUP($A49,OUTIL!$EU:$EZ,E$1,FALSE),"Ahmadovitch")))))))))/1000,0)</f>
        <v>548916</v>
      </c>
      <c r="F49" s="2">
        <f>ROUND(IF($A$49="Alimentation, boissons et tabacs",VLOOKUP($A49,OUTIL!$CH:$CM,F$1,FALSE),IF($A$49="Demi produits",VLOOKUP($A49,OUTIL!$CQ:$CV,F$1,FALSE),IF($A$49="Energie  et  lubrifiants",VLOOKUP($A49,OUTIL!$CY:$DD,F$1,FALSE),IF($A$49="Or industriel",VLOOKUP($A49,OUTIL!$DG:$DL,F$1,FALSE),IF($A$49="Produits bruts d'origine animale et vegetale",VLOOKUP($A49,OUTIL!$DO:$DT,F$1,FALSE),IF($A$49="Produits bruts d'origine minerale",VLOOKUP($A49,OUTIL!$DW:$EB,F$1,FALSE),IF($A$49="Produits finis de consommation",VLOOKUP($A49,OUTIL!$EE:$EJ,F$1,FALSE),IF($A$49="Produits finis d'equipement agricole",VLOOKUP($A49,OUTIL!$EM:$ER,F$1,FALSE),IF($A$49="Produits finis d'equipement industriel",VLOOKUP($A49,OUTIL!$EU:$EZ,F$1,FALSE),"Ahmadovitch")))))))))/1000,0)</f>
        <v>5176198</v>
      </c>
    </row>
    <row r="50" spans="1:6" ht="16.5" x14ac:dyDescent="0.3">
      <c r="A50">
        <v>1</v>
      </c>
      <c r="B50" s="5" t="str">
        <f>IF($A$49="Alimentation, boissons et tabacs",VLOOKUP(VLOOKUP($A50,OUTIL!$CH:$CM,B$1,FALSE),REF!$K:$L,2,FALSE),IF($A$49="Demi produits",VLOOKUP(VLOOKUP($A50,OUTIL!$CQ:$CV,B$1,FALSE),REF!$N:$O,2,FALSE),IF($A$49="Energie  et  lubrifiants",VLOOKUP(VLOOKUP($A50,OUTIL!$CY:$DD,B$1,FALSE),REF!$Z:$AA,2,FALSE),IF($A$49="Or industriel",VLOOKUP(VLOOKUP($A50,OUTIL!$DG:$DL,B$1,FALSE),REF!$AC:$AD,2,FALSE),IF($A$49="Produits bruts d'origine animale et vegetale",VLOOKUP(VLOOKUP($A50,OUTIL!$DO:$DT,B$1,FALSE),REF!$Q:$R,2,FALSE),IF($A$49="Produits bruts d'origine minerale",VLOOKUP(VLOOKUP($A50,OUTIL!$DW:$EB,B$1,FALSE),REF!$AF:$AG,2,FALSE),IF($A$49="Produits finis de consommation",VLOOKUP(VLOOKUP($A50,OUTIL!$EE:$EJ,B$1,FALSE),REF!$T:$U,2,FALSE),IF($A$49="Produits finis d'equipement agricole",VLOOKUP(VLOOKUP($A50,OUTIL!$EM:$ER,B$1,FALSE),REF!$AI:$AJ,2,FALSE),IF($A$49="Produits finis d'equipement industriel",VLOOKUP(VLOOKUP($A50,OUTIL!$EU:$EZ,B$1,FALSE),REF!$W:$X,2,FALSE),"Ahmadovitch")))))))))</f>
        <v>Huile de soja brute ou raffinée</v>
      </c>
      <c r="C50" s="5">
        <f>ROUND(IF($A$49="Alimentation, boissons et tabacs",VLOOKUP($A50,OUTIL!$CH:$CM,C$1,FALSE),IF($A$49="Demi produits",VLOOKUP($A50,OUTIL!$CQ:$CV,C$1,FALSE),IF($A$49="Energie  et  lubrifiants",VLOOKUP($A50,OUTIL!$CY:$DD,C$1,FALSE),IF($A$49="Or industriel",VLOOKUP($A50,OUTIL!$DG:$DL,C$1,FALSE),IF($A$49="Produits bruts d'origine animale et vegetale",VLOOKUP($A50,OUTIL!$DO:$DT,C$1,FALSE),IF($A$49="Produits bruts d'origine minerale",VLOOKUP($A50,OUTIL!$DW:$EB,C$1,FALSE),IF($A$49="Produits finis de consommation",VLOOKUP($A50,OUTIL!$EE:$EJ,C$1,FALSE),IF($A$49="Produits finis d'equipement agricole",VLOOKUP($A50,OUTIL!$EM:$ER,C$1,FALSE),IF($A$49="Produits finis d'equipement industriel",VLOOKUP($A50,OUTIL!$EU:$EZ,C$1,FALSE),"Ahmadovitch")))))))))/1000,0)</f>
        <v>153871</v>
      </c>
      <c r="D50" s="5">
        <f>ROUND(IF($A$49="Alimentation, boissons et tabacs",VLOOKUP($A50,OUTIL!$CH:$CM,D$1,FALSE),IF($A$49="Demi produits",VLOOKUP($A50,OUTIL!$CQ:$CV,D$1,FALSE),IF($A$49="Energie  et  lubrifiants",VLOOKUP($A50,OUTIL!$CY:$DD,D$1,FALSE),IF($A$49="Or industriel",VLOOKUP($A50,OUTIL!$DG:$DL,D$1,FALSE),IF($A$49="Produits bruts d'origine animale et vegetale",VLOOKUP($A50,OUTIL!$DO:$DT,D$1,FALSE),IF($A$49="Produits bruts d'origine minerale",VLOOKUP($A50,OUTIL!$DW:$EB,D$1,FALSE),IF($A$49="Produits finis de consommation",VLOOKUP($A50,OUTIL!$EE:$EJ,D$1,FALSE),IF($A$49="Produits finis d'equipement agricole",VLOOKUP($A50,OUTIL!$EM:$ER,D$1,FALSE),IF($A$49="Produits finis d'equipement industriel",VLOOKUP($A50,OUTIL!$EU:$EZ,D$1,FALSE),"Ahmadovitch")))))))))/1000,0)</f>
        <v>1665606</v>
      </c>
      <c r="E50" s="5">
        <f>ROUND(IF($A$49="Alimentation, boissons et tabacs",VLOOKUP($A50,OUTIL!$CH:$CM,E$1,FALSE),IF($A$49="Demi produits",VLOOKUP($A50,OUTIL!$CQ:$CV,E$1,FALSE),IF($A$49="Energie  et  lubrifiants",VLOOKUP($A50,OUTIL!$CY:$DD,E$1,FALSE),IF($A$49="Or industriel",VLOOKUP($A50,OUTIL!$DG:$DL,E$1,FALSE),IF($A$49="Produits bruts d'origine animale et vegetale",VLOOKUP($A50,OUTIL!$DO:$DT,E$1,FALSE),IF($A$49="Produits bruts d'origine minerale",VLOOKUP($A50,OUTIL!$DW:$EB,E$1,FALSE),IF($A$49="Produits finis de consommation",VLOOKUP($A50,OUTIL!$EE:$EJ,E$1,FALSE),IF($A$49="Produits finis d'equipement agricole",VLOOKUP($A50,OUTIL!$EM:$ER,E$1,FALSE),IF($A$49="Produits finis d'equipement industriel",VLOOKUP($A50,OUTIL!$EU:$EZ,E$1,FALSE),"Ahmadovitch")))))))))/1000,0)</f>
        <v>170368</v>
      </c>
      <c r="F50" s="5">
        <f>ROUND(IF($A$49="Alimentation, boissons et tabacs",VLOOKUP($A50,OUTIL!$CH:$CM,F$1,FALSE),IF($A$49="Demi produits",VLOOKUP($A50,OUTIL!$CQ:$CV,F$1,FALSE),IF($A$49="Energie  et  lubrifiants",VLOOKUP($A50,OUTIL!$CY:$DD,F$1,FALSE),IF($A$49="Or industriel",VLOOKUP($A50,OUTIL!$DG:$DL,F$1,FALSE),IF($A$49="Produits bruts d'origine animale et vegetale",VLOOKUP($A50,OUTIL!$DO:$DT,F$1,FALSE),IF($A$49="Produits bruts d'origine minerale",VLOOKUP($A50,OUTIL!$DW:$EB,F$1,FALSE),IF($A$49="Produits finis de consommation",VLOOKUP($A50,OUTIL!$EE:$EJ,F$1,FALSE),IF($A$49="Produits finis d'equipement agricole",VLOOKUP($A50,OUTIL!$EM:$ER,F$1,FALSE),IF($A$49="Produits finis d'equipement industriel",VLOOKUP($A50,OUTIL!$EU:$EZ,F$1,FALSE),"Ahmadovitch")))))))))/1000,0)</f>
        <v>1884351</v>
      </c>
    </row>
    <row r="51" spans="1:6" ht="16.5" x14ac:dyDescent="0.3">
      <c r="A51">
        <v>2</v>
      </c>
      <c r="B51" s="5" t="str">
        <f>IF($A$49="Alimentation, boissons et tabacs",VLOOKUP(VLOOKUP($A51,OUTIL!$CH:$CM,B$1,FALSE),REF!$K:$L,2,FALSE),IF($A$49="Demi produits",VLOOKUP(VLOOKUP($A51,OUTIL!$CQ:$CV,B$1,FALSE),REF!$N:$O,2,FALSE),IF($A$49="Energie  et  lubrifiants",VLOOKUP(VLOOKUP($A51,OUTIL!$CY:$DD,B$1,FALSE),REF!$Z:$AA,2,FALSE),IF($A$49="Or industriel",VLOOKUP(VLOOKUP($A51,OUTIL!$DG:$DL,B$1,FALSE),REF!$AC:$AD,2,FALSE),IF($A$49="Produits bruts d'origine animale et vegetale",VLOOKUP(VLOOKUP($A51,OUTIL!$DO:$DT,B$1,FALSE),REF!$Q:$R,2,FALSE),IF($A$49="Produits bruts d'origine minerale",VLOOKUP(VLOOKUP($A51,OUTIL!$DW:$EB,B$1,FALSE),REF!$AF:$AG,2,FALSE),IF($A$49="Produits finis de consommation",VLOOKUP(VLOOKUP($A51,OUTIL!$EE:$EJ,B$1,FALSE),REF!$T:$U,2,FALSE),IF($A$49="Produits finis d'equipement agricole",VLOOKUP(VLOOKUP($A51,OUTIL!$EM:$ER,B$1,FALSE),REF!$AI:$AJ,2,FALSE),IF($A$49="Produits finis d'equipement industriel",VLOOKUP(VLOOKUP($A51,OUTIL!$EU:$EZ,B$1,FALSE),REF!$W:$X,2,FALSE),"Ahmadovitch")))))))))</f>
        <v>Bois bruts, équarris ou sciés</v>
      </c>
      <c r="C51" s="5">
        <f>ROUND(IF($A$49="Alimentation, boissons et tabacs",VLOOKUP($A51,OUTIL!$CH:$CM,C$1,FALSE),IF($A$49="Demi produits",VLOOKUP($A51,OUTIL!$CQ:$CV,C$1,FALSE),IF($A$49="Energie  et  lubrifiants",VLOOKUP($A51,OUTIL!$CY:$DD,C$1,FALSE),IF($A$49="Or industriel",VLOOKUP($A51,OUTIL!$DG:$DL,C$1,FALSE),IF($A$49="Produits bruts d'origine animale et vegetale",VLOOKUP($A51,OUTIL!$DO:$DT,C$1,FALSE),IF($A$49="Produits bruts d'origine minerale",VLOOKUP($A51,OUTIL!$DW:$EB,C$1,FALSE),IF($A$49="Produits finis de consommation",VLOOKUP($A51,OUTIL!$EE:$EJ,C$1,FALSE),IF($A$49="Produits finis d'equipement agricole",VLOOKUP($A51,OUTIL!$EM:$ER,C$1,FALSE),IF($A$49="Produits finis d'equipement industriel",VLOOKUP($A51,OUTIL!$EU:$EZ,C$1,FALSE),"Ahmadovitch")))))))))/1000,0)</f>
        <v>118121</v>
      </c>
      <c r="D51" s="5">
        <f>ROUND(IF($A$49="Alimentation, boissons et tabacs",VLOOKUP($A51,OUTIL!$CH:$CM,D$1,FALSE),IF($A$49="Demi produits",VLOOKUP($A51,OUTIL!$CQ:$CV,D$1,FALSE),IF($A$49="Energie  et  lubrifiants",VLOOKUP($A51,OUTIL!$CY:$DD,D$1,FALSE),IF($A$49="Or industriel",VLOOKUP($A51,OUTIL!$DG:$DL,D$1,FALSE),IF($A$49="Produits bruts d'origine animale et vegetale",VLOOKUP($A51,OUTIL!$DO:$DT,D$1,FALSE),IF($A$49="Produits bruts d'origine minerale",VLOOKUP($A51,OUTIL!$DW:$EB,D$1,FALSE),IF($A$49="Produits finis de consommation",VLOOKUP($A51,OUTIL!$EE:$EJ,D$1,FALSE),IF($A$49="Produits finis d'equipement agricole",VLOOKUP($A51,OUTIL!$EM:$ER,D$1,FALSE),IF($A$49="Produits finis d'equipement industriel",VLOOKUP($A51,OUTIL!$EU:$EZ,D$1,FALSE),"Ahmadovitch")))))))))/1000,0)</f>
        <v>587076</v>
      </c>
      <c r="E51" s="5">
        <f>ROUND(IF($A$49="Alimentation, boissons et tabacs",VLOOKUP($A51,OUTIL!$CH:$CM,E$1,FALSE),IF($A$49="Demi produits",VLOOKUP($A51,OUTIL!$CQ:$CV,E$1,FALSE),IF($A$49="Energie  et  lubrifiants",VLOOKUP($A51,OUTIL!$CY:$DD,E$1,FALSE),IF($A$49="Or industriel",VLOOKUP($A51,OUTIL!$DG:$DL,E$1,FALSE),IF($A$49="Produits bruts d'origine animale et vegetale",VLOOKUP($A51,OUTIL!$DO:$DT,E$1,FALSE),IF($A$49="Produits bruts d'origine minerale",VLOOKUP($A51,OUTIL!$DW:$EB,E$1,FALSE),IF($A$49="Produits finis de consommation",VLOOKUP($A51,OUTIL!$EE:$EJ,E$1,FALSE),IF($A$49="Produits finis d'equipement agricole",VLOOKUP($A51,OUTIL!$EM:$ER,E$1,FALSE),IF($A$49="Produits finis d'equipement industriel",VLOOKUP($A51,OUTIL!$EU:$EZ,E$1,FALSE),"Ahmadovitch")))))))))/1000,0)</f>
        <v>150747</v>
      </c>
      <c r="F51" s="5">
        <f>ROUND(IF($A$49="Alimentation, boissons et tabacs",VLOOKUP($A51,OUTIL!$CH:$CM,F$1,FALSE),IF($A$49="Demi produits",VLOOKUP($A51,OUTIL!$CQ:$CV,F$1,FALSE),IF($A$49="Energie  et  lubrifiants",VLOOKUP($A51,OUTIL!$CY:$DD,F$1,FALSE),IF($A$49="Or industriel",VLOOKUP($A51,OUTIL!$DG:$DL,F$1,FALSE),IF($A$49="Produits bruts d'origine animale et vegetale",VLOOKUP($A51,OUTIL!$DO:$DT,F$1,FALSE),IF($A$49="Produits bruts d'origine minerale",VLOOKUP($A51,OUTIL!$DW:$EB,F$1,FALSE),IF($A$49="Produits finis de consommation",VLOOKUP($A51,OUTIL!$EE:$EJ,F$1,FALSE),IF($A$49="Produits finis d'equipement agricole",VLOOKUP($A51,OUTIL!$EM:$ER,F$1,FALSE),IF($A$49="Produits finis d'equipement industriel",VLOOKUP($A51,OUTIL!$EU:$EZ,F$1,FALSE),"Ahmadovitch")))))))))/1000,0)</f>
        <v>729881</v>
      </c>
    </row>
    <row r="52" spans="1:6" ht="16.5" x14ac:dyDescent="0.3">
      <c r="A52">
        <v>3</v>
      </c>
      <c r="B52" s="5" t="str">
        <f>IF($A$49="Alimentation, boissons et tabacs",VLOOKUP(VLOOKUP($A52,OUTIL!$CH:$CM,B$1,FALSE),REF!$K:$L,2,FALSE),IF($A$49="Demi produits",VLOOKUP(VLOOKUP($A52,OUTIL!$CQ:$CV,B$1,FALSE),REF!$N:$O,2,FALSE),IF($A$49="Energie  et  lubrifiants",VLOOKUP(VLOOKUP($A52,OUTIL!$CY:$DD,B$1,FALSE),REF!$Z:$AA,2,FALSE),IF($A$49="Or industriel",VLOOKUP(VLOOKUP($A52,OUTIL!$DG:$DL,B$1,FALSE),REF!$AC:$AD,2,FALSE),IF($A$49="Produits bruts d'origine animale et vegetale",VLOOKUP(VLOOKUP($A52,OUTIL!$DO:$DT,B$1,FALSE),REF!$Q:$R,2,FALSE),IF($A$49="Produits bruts d'origine minerale",VLOOKUP(VLOOKUP($A52,OUTIL!$DW:$EB,B$1,FALSE),REF!$AF:$AG,2,FALSE),IF($A$49="Produits finis de consommation",VLOOKUP(VLOOKUP($A52,OUTIL!$EE:$EJ,B$1,FALSE),REF!$T:$U,2,FALSE),IF($A$49="Produits finis d'equipement agricole",VLOOKUP(VLOOKUP($A52,OUTIL!$EM:$ER,B$1,FALSE),REF!$AI:$AJ,2,FALSE),IF($A$49="Produits finis d'equipement industriel",VLOOKUP(VLOOKUP($A52,OUTIL!$EU:$EZ,B$1,FALSE),REF!$W:$X,2,FALSE),"Ahmadovitch")))))))))</f>
        <v>Graines, spores et fruits à ensemencer</v>
      </c>
      <c r="C52" s="5">
        <f>ROUND(IF($A$49="Alimentation, boissons et tabacs",VLOOKUP($A52,OUTIL!$CH:$CM,C$1,FALSE),IF($A$49="Demi produits",VLOOKUP($A52,OUTIL!$CQ:$CV,C$1,FALSE),IF($A$49="Energie  et  lubrifiants",VLOOKUP($A52,OUTIL!$CY:$DD,C$1,FALSE),IF($A$49="Or industriel",VLOOKUP($A52,OUTIL!$DG:$DL,C$1,FALSE),IF($A$49="Produits bruts d'origine animale et vegetale",VLOOKUP($A52,OUTIL!$DO:$DT,C$1,FALSE),IF($A$49="Produits bruts d'origine minerale",VLOOKUP($A52,OUTIL!$DW:$EB,C$1,FALSE),IF($A$49="Produits finis de consommation",VLOOKUP($A52,OUTIL!$EE:$EJ,C$1,FALSE),IF($A$49="Produits finis d'equipement agricole",VLOOKUP($A52,OUTIL!$EM:$ER,C$1,FALSE),IF($A$49="Produits finis d'equipement industriel",VLOOKUP($A52,OUTIL!$EU:$EZ,C$1,FALSE),"Ahmadovitch")))))))))/1000,0)</f>
        <v>1228</v>
      </c>
      <c r="D52" s="5">
        <f>ROUND(IF($A$49="Alimentation, boissons et tabacs",VLOOKUP($A52,OUTIL!$CH:$CM,D$1,FALSE),IF($A$49="Demi produits",VLOOKUP($A52,OUTIL!$CQ:$CV,D$1,FALSE),IF($A$49="Energie  et  lubrifiants",VLOOKUP($A52,OUTIL!$CY:$DD,D$1,FALSE),IF($A$49="Or industriel",VLOOKUP($A52,OUTIL!$DG:$DL,D$1,FALSE),IF($A$49="Produits bruts d'origine animale et vegetale",VLOOKUP($A52,OUTIL!$DO:$DT,D$1,FALSE),IF($A$49="Produits bruts d'origine minerale",VLOOKUP($A52,OUTIL!$DW:$EB,D$1,FALSE),IF($A$49="Produits finis de consommation",VLOOKUP($A52,OUTIL!$EE:$EJ,D$1,FALSE),IF($A$49="Produits finis d'equipement agricole",VLOOKUP($A52,OUTIL!$EM:$ER,D$1,FALSE),IF($A$49="Produits finis d'equipement industriel",VLOOKUP($A52,OUTIL!$EU:$EZ,D$1,FALSE),"Ahmadovitch")))))))))/1000,0)</f>
        <v>444820</v>
      </c>
      <c r="E52" s="5">
        <f>ROUND(IF($A$49="Alimentation, boissons et tabacs",VLOOKUP($A52,OUTIL!$CH:$CM,E$1,FALSE),IF($A$49="Demi produits",VLOOKUP($A52,OUTIL!$CQ:$CV,E$1,FALSE),IF($A$49="Energie  et  lubrifiants",VLOOKUP($A52,OUTIL!$CY:$DD,E$1,FALSE),IF($A$49="Or industriel",VLOOKUP($A52,OUTIL!$DG:$DL,E$1,FALSE),IF($A$49="Produits bruts d'origine animale et vegetale",VLOOKUP($A52,OUTIL!$DO:$DT,E$1,FALSE),IF($A$49="Produits bruts d'origine minerale",VLOOKUP($A52,OUTIL!$DW:$EB,E$1,FALSE),IF($A$49="Produits finis de consommation",VLOOKUP($A52,OUTIL!$EE:$EJ,E$1,FALSE),IF($A$49="Produits finis d'equipement agricole",VLOOKUP($A52,OUTIL!$EM:$ER,E$1,FALSE),IF($A$49="Produits finis d'equipement industriel",VLOOKUP($A52,OUTIL!$EU:$EZ,E$1,FALSE),"Ahmadovitch")))))))))/1000,0)</f>
        <v>6964</v>
      </c>
      <c r="F52" s="5">
        <f>ROUND(IF($A$49="Alimentation, boissons et tabacs",VLOOKUP($A52,OUTIL!$CH:$CM,F$1,FALSE),IF($A$49="Demi produits",VLOOKUP($A52,OUTIL!$CQ:$CV,F$1,FALSE),IF($A$49="Energie  et  lubrifiants",VLOOKUP($A52,OUTIL!$CY:$DD,F$1,FALSE),IF($A$49="Or industriel",VLOOKUP($A52,OUTIL!$DG:$DL,F$1,FALSE),IF($A$49="Produits bruts d'origine animale et vegetale",VLOOKUP($A52,OUTIL!$DO:$DT,F$1,FALSE),IF($A$49="Produits bruts d'origine minerale",VLOOKUP($A52,OUTIL!$DW:$EB,F$1,FALSE),IF($A$49="Produits finis de consommation",VLOOKUP($A52,OUTIL!$EE:$EJ,F$1,FALSE),IF($A$49="Produits finis d'equipement agricole",VLOOKUP($A52,OUTIL!$EM:$ER,F$1,FALSE),IF($A$49="Produits finis d'equipement industriel",VLOOKUP($A52,OUTIL!$EU:$EZ,F$1,FALSE),"Ahmadovitch")))))))))/1000,0)</f>
        <v>271170</v>
      </c>
    </row>
    <row r="53" spans="1:6" ht="16.5" x14ac:dyDescent="0.3">
      <c r="A53">
        <v>4</v>
      </c>
      <c r="B53" s="5" t="str">
        <f>IF($A$49="Alimentation, boissons et tabacs",VLOOKUP(VLOOKUP($A53,OUTIL!$CH:$CM,B$1,FALSE),REF!$K:$L,2,FALSE),IF($A$49="Demi produits",VLOOKUP(VLOOKUP($A53,OUTIL!$CQ:$CV,B$1,FALSE),REF!$N:$O,2,FALSE),IF($A$49="Energie  et  lubrifiants",VLOOKUP(VLOOKUP($A53,OUTIL!$CY:$DD,B$1,FALSE),REF!$Z:$AA,2,FALSE),IF($A$49="Or industriel",VLOOKUP(VLOOKUP($A53,OUTIL!$DG:$DL,B$1,FALSE),REF!$AC:$AD,2,FALSE),IF($A$49="Produits bruts d'origine animale et vegetale",VLOOKUP(VLOOKUP($A53,OUTIL!$DO:$DT,B$1,FALSE),REF!$Q:$R,2,FALSE),IF($A$49="Produits bruts d'origine minerale",VLOOKUP(VLOOKUP($A53,OUTIL!$DW:$EB,B$1,FALSE),REF!$AF:$AG,2,FALSE),IF($A$49="Produits finis de consommation",VLOOKUP(VLOOKUP($A53,OUTIL!$EE:$EJ,B$1,FALSE),REF!$T:$U,2,FALSE),IF($A$49="Produits finis d'equipement agricole",VLOOKUP(VLOOKUP($A53,OUTIL!$EM:$ER,B$1,FALSE),REF!$AI:$AJ,2,FALSE),IF($A$49="Produits finis d'equipement industriel",VLOOKUP(VLOOKUP($A53,OUTIL!$EU:$EZ,B$1,FALSE),REF!$W:$X,2,FALSE),"Ahmadovitch")))))))))</f>
        <v>Graines et fruits oléagineux</v>
      </c>
      <c r="C53" s="5">
        <f>ROUND(IF($A$49="Alimentation, boissons et tabacs",VLOOKUP($A53,OUTIL!$CH:$CM,C$1,FALSE),IF($A$49="Demi produits",VLOOKUP($A53,OUTIL!$CQ:$CV,C$1,FALSE),IF($A$49="Energie  et  lubrifiants",VLOOKUP($A53,OUTIL!$CY:$DD,C$1,FALSE),IF($A$49="Or industriel",VLOOKUP($A53,OUTIL!$DG:$DL,C$1,FALSE),IF($A$49="Produits bruts d'origine animale et vegetale",VLOOKUP($A53,OUTIL!$DO:$DT,C$1,FALSE),IF($A$49="Produits bruts d'origine minerale",VLOOKUP($A53,OUTIL!$DW:$EB,C$1,FALSE),IF($A$49="Produits finis de consommation",VLOOKUP($A53,OUTIL!$EE:$EJ,C$1,FALSE),IF($A$49="Produits finis d'equipement agricole",VLOOKUP($A53,OUTIL!$EM:$ER,C$1,FALSE),IF($A$49="Produits finis d'equipement industriel",VLOOKUP($A53,OUTIL!$EU:$EZ,C$1,FALSE),"Ahmadovitch")))))))))/1000,0)</f>
        <v>19077</v>
      </c>
      <c r="D53" s="5">
        <f>ROUND(IF($A$49="Alimentation, boissons et tabacs",VLOOKUP($A53,OUTIL!$CH:$CM,D$1,FALSE),IF($A$49="Demi produits",VLOOKUP($A53,OUTIL!$CQ:$CV,D$1,FALSE),IF($A$49="Energie  et  lubrifiants",VLOOKUP($A53,OUTIL!$CY:$DD,D$1,FALSE),IF($A$49="Or industriel",VLOOKUP($A53,OUTIL!$DG:$DL,D$1,FALSE),IF($A$49="Produits bruts d'origine animale et vegetale",VLOOKUP($A53,OUTIL!$DO:$DT,D$1,FALSE),IF($A$49="Produits bruts d'origine minerale",VLOOKUP($A53,OUTIL!$DW:$EB,D$1,FALSE),IF($A$49="Produits finis de consommation",VLOOKUP($A53,OUTIL!$EE:$EJ,D$1,FALSE),IF($A$49="Produits finis d'equipement agricole",VLOOKUP($A53,OUTIL!$EM:$ER,D$1,FALSE),IF($A$49="Produits finis d'equipement industriel",VLOOKUP($A53,OUTIL!$EU:$EZ,D$1,FALSE),"Ahmadovitch")))))))))/1000,0)</f>
        <v>339797</v>
      </c>
      <c r="E53" s="5">
        <f>ROUND(IF($A$49="Alimentation, boissons et tabacs",VLOOKUP($A53,OUTIL!$CH:$CM,E$1,FALSE),IF($A$49="Demi produits",VLOOKUP($A53,OUTIL!$CQ:$CV,E$1,FALSE),IF($A$49="Energie  et  lubrifiants",VLOOKUP($A53,OUTIL!$CY:$DD,E$1,FALSE),IF($A$49="Or industriel",VLOOKUP($A53,OUTIL!$DG:$DL,E$1,FALSE),IF($A$49="Produits bruts d'origine animale et vegetale",VLOOKUP($A53,OUTIL!$DO:$DT,E$1,FALSE),IF($A$49="Produits bruts d'origine minerale",VLOOKUP($A53,OUTIL!$DW:$EB,E$1,FALSE),IF($A$49="Produits finis de consommation",VLOOKUP($A53,OUTIL!$EE:$EJ,E$1,FALSE),IF($A$49="Produits finis d'equipement agricole",VLOOKUP($A53,OUTIL!$EM:$ER,E$1,FALSE),IF($A$49="Produits finis d'equipement industriel",VLOOKUP($A53,OUTIL!$EU:$EZ,E$1,FALSE),"Ahmadovitch")))))))))/1000,0)</f>
        <v>22861</v>
      </c>
      <c r="F53" s="5">
        <f>ROUND(IF($A$49="Alimentation, boissons et tabacs",VLOOKUP($A53,OUTIL!$CH:$CM,F$1,FALSE),IF($A$49="Demi produits",VLOOKUP($A53,OUTIL!$CQ:$CV,F$1,FALSE),IF($A$49="Energie  et  lubrifiants",VLOOKUP($A53,OUTIL!$CY:$DD,F$1,FALSE),IF($A$49="Or industriel",VLOOKUP($A53,OUTIL!$DG:$DL,F$1,FALSE),IF($A$49="Produits bruts d'origine animale et vegetale",VLOOKUP($A53,OUTIL!$DO:$DT,F$1,FALSE),IF($A$49="Produits bruts d'origine minerale",VLOOKUP($A53,OUTIL!$DW:$EB,F$1,FALSE),IF($A$49="Produits finis de consommation",VLOOKUP($A53,OUTIL!$EE:$EJ,F$1,FALSE),IF($A$49="Produits finis d'equipement agricole",VLOOKUP($A53,OUTIL!$EM:$ER,F$1,FALSE),IF($A$49="Produits finis d'equipement industriel",VLOOKUP($A53,OUTIL!$EU:$EZ,F$1,FALSE),"Ahmadovitch")))))))))/1000,0)</f>
        <v>465769</v>
      </c>
    </row>
    <row r="54" spans="1:6" ht="16.5" x14ac:dyDescent="0.3">
      <c r="A54">
        <v>5</v>
      </c>
      <c r="B54" s="5" t="str">
        <f>IF($A$49="Alimentation, boissons et tabacs",VLOOKUP(VLOOKUP($A54,OUTIL!$CH:$CM,B$1,FALSE),REF!$K:$L,2,FALSE),IF($A$49="Demi produits",VLOOKUP(VLOOKUP($A54,OUTIL!$CQ:$CV,B$1,FALSE),REF!$N:$O,2,FALSE),IF($A$49="Energie  et  lubrifiants",VLOOKUP(VLOOKUP($A54,OUTIL!$CY:$DD,B$1,FALSE),REF!$Z:$AA,2,FALSE),IF($A$49="Or industriel",VLOOKUP(VLOOKUP($A54,OUTIL!$DG:$DL,B$1,FALSE),REF!$AC:$AD,2,FALSE),IF($A$49="Produits bruts d'origine animale et vegetale",VLOOKUP(VLOOKUP($A54,OUTIL!$DO:$DT,B$1,FALSE),REF!$Q:$R,2,FALSE),IF($A$49="Produits bruts d'origine minerale",VLOOKUP(VLOOKUP($A54,OUTIL!$DW:$EB,B$1,FALSE),REF!$AF:$AG,2,FALSE),IF($A$49="Produits finis de consommation",VLOOKUP(VLOOKUP($A54,OUTIL!$EE:$EJ,B$1,FALSE),REF!$T:$U,2,FALSE),IF($A$49="Produits finis d'equipement agricole",VLOOKUP(VLOOKUP($A54,OUTIL!$EM:$ER,B$1,FALSE),REF!$AI:$AJ,2,FALSE),IF($A$49="Produits finis d'equipement industriel",VLOOKUP(VLOOKUP($A54,OUTIL!$EU:$EZ,B$1,FALSE),REF!$W:$X,2,FALSE),"Ahmadovitch")))))))))</f>
        <v>Huile de palme ou palmiste brute ou raffinée</v>
      </c>
      <c r="C54" s="5">
        <f>ROUND(IF($A$49="Alimentation, boissons et tabacs",VLOOKUP($A54,OUTIL!$CH:$CM,C$1,FALSE),IF($A$49="Demi produits",VLOOKUP($A54,OUTIL!$CQ:$CV,C$1,FALSE),IF($A$49="Energie  et  lubrifiants",VLOOKUP($A54,OUTIL!$CY:$DD,C$1,FALSE),IF($A$49="Or industriel",VLOOKUP($A54,OUTIL!$DG:$DL,C$1,FALSE),IF($A$49="Produits bruts d'origine animale et vegetale",VLOOKUP($A54,OUTIL!$DO:$DT,C$1,FALSE),IF($A$49="Produits bruts d'origine minerale",VLOOKUP($A54,OUTIL!$DW:$EB,C$1,FALSE),IF($A$49="Produits finis de consommation",VLOOKUP($A54,OUTIL!$EE:$EJ,C$1,FALSE),IF($A$49="Produits finis d'equipement agricole",VLOOKUP($A54,OUTIL!$EM:$ER,C$1,FALSE),IF($A$49="Produits finis d'equipement industriel",VLOOKUP($A54,OUTIL!$EU:$EZ,C$1,FALSE),"Ahmadovitch")))))))))/1000,0)</f>
        <v>14835</v>
      </c>
      <c r="D54" s="5">
        <f>ROUND(IF($A$49="Alimentation, boissons et tabacs",VLOOKUP($A54,OUTIL!$CH:$CM,D$1,FALSE),IF($A$49="Demi produits",VLOOKUP($A54,OUTIL!$CQ:$CV,D$1,FALSE),IF($A$49="Energie  et  lubrifiants",VLOOKUP($A54,OUTIL!$CY:$DD,D$1,FALSE),IF($A$49="Or industriel",VLOOKUP($A54,OUTIL!$DG:$DL,D$1,FALSE),IF($A$49="Produits bruts d'origine animale et vegetale",VLOOKUP($A54,OUTIL!$DO:$DT,D$1,FALSE),IF($A$49="Produits bruts d'origine minerale",VLOOKUP($A54,OUTIL!$DW:$EB,D$1,FALSE),IF($A$49="Produits finis de consommation",VLOOKUP($A54,OUTIL!$EE:$EJ,D$1,FALSE),IF($A$49="Produits finis d'equipement agricole",VLOOKUP($A54,OUTIL!$EM:$ER,D$1,FALSE),IF($A$49="Produits finis d'equipement industriel",VLOOKUP($A54,OUTIL!$EU:$EZ,D$1,FALSE),"Ahmadovitch")))))))))/1000,0)</f>
        <v>190913</v>
      </c>
      <c r="E54" s="5">
        <f>ROUND(IF($A$49="Alimentation, boissons et tabacs",VLOOKUP($A54,OUTIL!$CH:$CM,E$1,FALSE),IF($A$49="Demi produits",VLOOKUP($A54,OUTIL!$CQ:$CV,E$1,FALSE),IF($A$49="Energie  et  lubrifiants",VLOOKUP($A54,OUTIL!$CY:$DD,E$1,FALSE),IF($A$49="Or industriel",VLOOKUP($A54,OUTIL!$DG:$DL,E$1,FALSE),IF($A$49="Produits bruts d'origine animale et vegetale",VLOOKUP($A54,OUTIL!$DO:$DT,E$1,FALSE),IF($A$49="Produits bruts d'origine minerale",VLOOKUP($A54,OUTIL!$DW:$EB,E$1,FALSE),IF($A$49="Produits finis de consommation",VLOOKUP($A54,OUTIL!$EE:$EJ,E$1,FALSE),IF($A$49="Produits finis d'equipement agricole",VLOOKUP($A54,OUTIL!$EM:$ER,E$1,FALSE),IF($A$49="Produits finis d'equipement industriel",VLOOKUP($A54,OUTIL!$EU:$EZ,E$1,FALSE),"Ahmadovitch")))))))))/1000,0)</f>
        <v>19014</v>
      </c>
      <c r="F54" s="5">
        <f>ROUND(IF($A$49="Alimentation, boissons et tabacs",VLOOKUP($A54,OUTIL!$CH:$CM,F$1,FALSE),IF($A$49="Demi produits",VLOOKUP($A54,OUTIL!$CQ:$CV,F$1,FALSE),IF($A$49="Energie  et  lubrifiants",VLOOKUP($A54,OUTIL!$CY:$DD,F$1,FALSE),IF($A$49="Or industriel",VLOOKUP($A54,OUTIL!$DG:$DL,F$1,FALSE),IF($A$49="Produits bruts d'origine animale et vegetale",VLOOKUP($A54,OUTIL!$DO:$DT,F$1,FALSE),IF($A$49="Produits bruts d'origine minerale",VLOOKUP($A54,OUTIL!$DW:$EB,F$1,FALSE),IF($A$49="Produits finis de consommation",VLOOKUP($A54,OUTIL!$EE:$EJ,F$1,FALSE),IF($A$49="Produits finis d'equipement agricole",VLOOKUP($A54,OUTIL!$EM:$ER,F$1,FALSE),IF($A$49="Produits finis d'equipement industriel",VLOOKUP($A54,OUTIL!$EU:$EZ,F$1,FALSE),"Ahmadovitch")))))))))/1000,0)</f>
        <v>271235</v>
      </c>
    </row>
    <row r="55" spans="1:6" ht="16.5" x14ac:dyDescent="0.3">
      <c r="A55">
        <v>6</v>
      </c>
      <c r="B55" s="5" t="str">
        <f>IF($A$49="Alimentation, boissons et tabacs",VLOOKUP(VLOOKUP($A55,OUTIL!$CH:$CM,B$1,FALSE),REF!$K:$L,2,FALSE),IF($A$49="Demi produits",VLOOKUP(VLOOKUP($A55,OUTIL!$CQ:$CV,B$1,FALSE),REF!$N:$O,2,FALSE),IF($A$49="Energie  et  lubrifiants",VLOOKUP(VLOOKUP($A55,OUTIL!$CY:$DD,B$1,FALSE),REF!$Z:$AA,2,FALSE),IF($A$49="Or industriel",VLOOKUP(VLOOKUP($A55,OUTIL!$DG:$DL,B$1,FALSE),REF!$AC:$AD,2,FALSE),IF($A$49="Produits bruts d'origine animale et vegetale",VLOOKUP(VLOOKUP($A55,OUTIL!$DO:$DT,B$1,FALSE),REF!$Q:$R,2,FALSE),IF($A$49="Produits bruts d'origine minerale",VLOOKUP(VLOOKUP($A55,OUTIL!$DW:$EB,B$1,FALSE),REF!$AF:$AG,2,FALSE),IF($A$49="Produits finis de consommation",VLOOKUP(VLOOKUP($A55,OUTIL!$EE:$EJ,B$1,FALSE),REF!$T:$U,2,FALSE),IF($A$49="Produits finis d'equipement agricole",VLOOKUP(VLOOKUP($A55,OUTIL!$EM:$ER,B$1,FALSE),REF!$AI:$AJ,2,FALSE),IF($A$49="Produits finis d'equipement industriel",VLOOKUP(VLOOKUP($A55,OUTIL!$EU:$EZ,B$1,FALSE),REF!$W:$X,2,FALSE),"Ahmadovitch")))))))))</f>
        <v>Sous-produits animaux non comestibles</v>
      </c>
      <c r="C55" s="5">
        <f>ROUND(IF($A$49="Alimentation, boissons et tabacs",VLOOKUP($A55,OUTIL!$CH:$CM,C$1,FALSE),IF($A$49="Demi produits",VLOOKUP($A55,OUTIL!$CQ:$CV,C$1,FALSE),IF($A$49="Energie  et  lubrifiants",VLOOKUP($A55,OUTIL!$CY:$DD,C$1,FALSE),IF($A$49="Or industriel",VLOOKUP($A55,OUTIL!$DG:$DL,C$1,FALSE),IF($A$49="Produits bruts d'origine animale et vegetale",VLOOKUP($A55,OUTIL!$DO:$DT,C$1,FALSE),IF($A$49="Produits bruts d'origine minerale",VLOOKUP($A55,OUTIL!$DW:$EB,C$1,FALSE),IF($A$49="Produits finis de consommation",VLOOKUP($A55,OUTIL!$EE:$EJ,C$1,FALSE),IF($A$49="Produits finis d'equipement agricole",VLOOKUP($A55,OUTIL!$EM:$ER,C$1,FALSE),IF($A$49="Produits finis d'equipement industriel",VLOOKUP($A55,OUTIL!$EU:$EZ,C$1,FALSE),"Ahmadovitch")))))))))/1000,0)</f>
        <v>4293</v>
      </c>
      <c r="D55" s="5">
        <f>ROUND(IF($A$49="Alimentation, boissons et tabacs",VLOOKUP($A55,OUTIL!$CH:$CM,D$1,FALSE),IF($A$49="Demi produits",VLOOKUP($A55,OUTIL!$CQ:$CV,D$1,FALSE),IF($A$49="Energie  et  lubrifiants",VLOOKUP($A55,OUTIL!$CY:$DD,D$1,FALSE),IF($A$49="Or industriel",VLOOKUP($A55,OUTIL!$DG:$DL,D$1,FALSE),IF($A$49="Produits bruts d'origine animale et vegetale",VLOOKUP($A55,OUTIL!$DO:$DT,D$1,FALSE),IF($A$49="Produits bruts d'origine minerale",VLOOKUP($A55,OUTIL!$DW:$EB,D$1,FALSE),IF($A$49="Produits finis de consommation",VLOOKUP($A55,OUTIL!$EE:$EJ,D$1,FALSE),IF($A$49="Produits finis d'equipement agricole",VLOOKUP($A55,OUTIL!$EM:$ER,D$1,FALSE),IF($A$49="Produits finis d'equipement industriel",VLOOKUP($A55,OUTIL!$EU:$EZ,D$1,FALSE),"Ahmadovitch")))))))))/1000,0)</f>
        <v>183189</v>
      </c>
      <c r="E55" s="5">
        <f>ROUND(IF($A$49="Alimentation, boissons et tabacs",VLOOKUP($A55,OUTIL!$CH:$CM,E$1,FALSE),IF($A$49="Demi produits",VLOOKUP($A55,OUTIL!$CQ:$CV,E$1,FALSE),IF($A$49="Energie  et  lubrifiants",VLOOKUP($A55,OUTIL!$CY:$DD,E$1,FALSE),IF($A$49="Or industriel",VLOOKUP($A55,OUTIL!$DG:$DL,E$1,FALSE),IF($A$49="Produits bruts d'origine animale et vegetale",VLOOKUP($A55,OUTIL!$DO:$DT,E$1,FALSE),IF($A$49="Produits bruts d'origine minerale",VLOOKUP($A55,OUTIL!$DW:$EB,E$1,FALSE),IF($A$49="Produits finis de consommation",VLOOKUP($A55,OUTIL!$EE:$EJ,E$1,FALSE),IF($A$49="Produits finis d'equipement agricole",VLOOKUP($A55,OUTIL!$EM:$ER,E$1,FALSE),IF($A$49="Produits finis d'equipement industriel",VLOOKUP($A55,OUTIL!$EU:$EZ,E$1,FALSE),"Ahmadovitch")))))))))/1000,0)</f>
        <v>3791</v>
      </c>
      <c r="F55" s="5">
        <f>ROUND(IF($A$49="Alimentation, boissons et tabacs",VLOOKUP($A55,OUTIL!$CH:$CM,F$1,FALSE),IF($A$49="Demi produits",VLOOKUP($A55,OUTIL!$CQ:$CV,F$1,FALSE),IF($A$49="Energie  et  lubrifiants",VLOOKUP($A55,OUTIL!$CY:$DD,F$1,FALSE),IF($A$49="Or industriel",VLOOKUP($A55,OUTIL!$DG:$DL,F$1,FALSE),IF($A$49="Produits bruts d'origine animale et vegetale",VLOOKUP($A55,OUTIL!$DO:$DT,F$1,FALSE),IF($A$49="Produits bruts d'origine minerale",VLOOKUP($A55,OUTIL!$DW:$EB,F$1,FALSE),IF($A$49="Produits finis de consommation",VLOOKUP($A55,OUTIL!$EE:$EJ,F$1,FALSE),IF($A$49="Produits finis d'equipement agricole",VLOOKUP($A55,OUTIL!$EM:$ER,F$1,FALSE),IF($A$49="Produits finis d'equipement industriel",VLOOKUP($A55,OUTIL!$EU:$EZ,F$1,FALSE),"Ahmadovitch")))))))))/1000,0)</f>
        <v>173716</v>
      </c>
    </row>
    <row r="56" spans="1:6" ht="16.5" x14ac:dyDescent="0.3">
      <c r="A56">
        <v>7</v>
      </c>
      <c r="B56" s="5" t="str">
        <f>IF($A$49="Alimentation, boissons et tabacs",VLOOKUP(VLOOKUP($A56,OUTIL!$CH:$CM,B$1,FALSE),REF!$K:$L,2,FALSE),IF($A$49="Demi produits",VLOOKUP(VLOOKUP($A56,OUTIL!$CQ:$CV,B$1,FALSE),REF!$N:$O,2,FALSE),IF($A$49="Energie  et  lubrifiants",VLOOKUP(VLOOKUP($A56,OUTIL!$CY:$DD,B$1,FALSE),REF!$Z:$AA,2,FALSE),IF($A$49="Or industriel",VLOOKUP(VLOOKUP($A56,OUTIL!$DG:$DL,B$1,FALSE),REF!$AC:$AD,2,FALSE),IF($A$49="Produits bruts d'origine animale et vegetale",VLOOKUP(VLOOKUP($A56,OUTIL!$DO:$DT,B$1,FALSE),REF!$Q:$R,2,FALSE),IF($A$49="Produits bruts d'origine minerale",VLOOKUP(VLOOKUP($A56,OUTIL!$DW:$EB,B$1,FALSE),REF!$AF:$AG,2,FALSE),IF($A$49="Produits finis de consommation",VLOOKUP(VLOOKUP($A56,OUTIL!$EE:$EJ,B$1,FALSE),REF!$T:$U,2,FALSE),IF($A$49="Produits finis d'equipement agricole",VLOOKUP(VLOOKUP($A56,OUTIL!$EM:$ER,B$1,FALSE),REF!$AI:$AJ,2,FALSE),IF($A$49="Produits finis d'equipement industriel",VLOOKUP(VLOOKUP($A56,OUTIL!$EU:$EZ,B$1,FALSE),REF!$W:$X,2,FALSE),"Ahmadovitch")))))))))</f>
        <v>Plantes vivantes et produits de la floriculture</v>
      </c>
      <c r="C56" s="5">
        <f>ROUND(IF($A$49="Alimentation, boissons et tabacs",VLOOKUP($A56,OUTIL!$CH:$CM,C$1,FALSE),IF($A$49="Demi produits",VLOOKUP($A56,OUTIL!$CQ:$CV,C$1,FALSE),IF($A$49="Energie  et  lubrifiants",VLOOKUP($A56,OUTIL!$CY:$DD,C$1,FALSE),IF($A$49="Or industriel",VLOOKUP($A56,OUTIL!$DG:$DL,C$1,FALSE),IF($A$49="Produits bruts d'origine animale et vegetale",VLOOKUP($A56,OUTIL!$DO:$DT,C$1,FALSE),IF($A$49="Produits bruts d'origine minerale",VLOOKUP($A56,OUTIL!$DW:$EB,C$1,FALSE),IF($A$49="Produits finis de consommation",VLOOKUP($A56,OUTIL!$EE:$EJ,C$1,FALSE),IF($A$49="Produits finis d'equipement agricole",VLOOKUP($A56,OUTIL!$EM:$ER,C$1,FALSE),IF($A$49="Produits finis d'equipement industriel",VLOOKUP($A56,OUTIL!$EU:$EZ,C$1,FALSE),"Ahmadovitch")))))))))/1000,0)</f>
        <v>2264</v>
      </c>
      <c r="D56" s="5">
        <f>ROUND(IF($A$49="Alimentation, boissons et tabacs",VLOOKUP($A56,OUTIL!$CH:$CM,D$1,FALSE),IF($A$49="Demi produits",VLOOKUP($A56,OUTIL!$CQ:$CV,D$1,FALSE),IF($A$49="Energie  et  lubrifiants",VLOOKUP($A56,OUTIL!$CY:$DD,D$1,FALSE),IF($A$49="Or industriel",VLOOKUP($A56,OUTIL!$DG:$DL,D$1,FALSE),IF($A$49="Produits bruts d'origine animale et vegetale",VLOOKUP($A56,OUTIL!$DO:$DT,D$1,FALSE),IF($A$49="Produits bruts d'origine minerale",VLOOKUP($A56,OUTIL!$DW:$EB,D$1,FALSE),IF($A$49="Produits finis de consommation",VLOOKUP($A56,OUTIL!$EE:$EJ,D$1,FALSE),IF($A$49="Produits finis d'equipement agricole",VLOOKUP($A56,OUTIL!$EM:$ER,D$1,FALSE),IF($A$49="Produits finis d'equipement industriel",VLOOKUP($A56,OUTIL!$EU:$EZ,D$1,FALSE),"Ahmadovitch")))))))))/1000,0)</f>
        <v>159708</v>
      </c>
      <c r="E56" s="5">
        <f>ROUND(IF($A$49="Alimentation, boissons et tabacs",VLOOKUP($A56,OUTIL!$CH:$CM,E$1,FALSE),IF($A$49="Demi produits",VLOOKUP($A56,OUTIL!$CQ:$CV,E$1,FALSE),IF($A$49="Energie  et  lubrifiants",VLOOKUP($A56,OUTIL!$CY:$DD,E$1,FALSE),IF($A$49="Or industriel",VLOOKUP($A56,OUTIL!$DG:$DL,E$1,FALSE),IF($A$49="Produits bruts d'origine animale et vegetale",VLOOKUP($A56,OUTIL!$DO:$DT,E$1,FALSE),IF($A$49="Produits bruts d'origine minerale",VLOOKUP($A56,OUTIL!$DW:$EB,E$1,FALSE),IF($A$49="Produits finis de consommation",VLOOKUP($A56,OUTIL!$EE:$EJ,E$1,FALSE),IF($A$49="Produits finis d'equipement agricole",VLOOKUP($A56,OUTIL!$EM:$ER,E$1,FALSE),IF($A$49="Produits finis d'equipement industriel",VLOOKUP($A56,OUTIL!$EU:$EZ,E$1,FALSE),"Ahmadovitch")))))))))/1000,0)</f>
        <v>4080</v>
      </c>
      <c r="F56" s="5">
        <f>ROUND(IF($A$49="Alimentation, boissons et tabacs",VLOOKUP($A56,OUTIL!$CH:$CM,F$1,FALSE),IF($A$49="Demi produits",VLOOKUP($A56,OUTIL!$CQ:$CV,F$1,FALSE),IF($A$49="Energie  et  lubrifiants",VLOOKUP($A56,OUTIL!$CY:$DD,F$1,FALSE),IF($A$49="Or industriel",VLOOKUP($A56,OUTIL!$DG:$DL,F$1,FALSE),IF($A$49="Produits bruts d'origine animale et vegetale",VLOOKUP($A56,OUTIL!$DO:$DT,F$1,FALSE),IF($A$49="Produits bruts d'origine minerale",VLOOKUP($A56,OUTIL!$DW:$EB,F$1,FALSE),IF($A$49="Produits finis de consommation",VLOOKUP($A56,OUTIL!$EE:$EJ,F$1,FALSE),IF($A$49="Produits finis d'equipement agricole",VLOOKUP($A56,OUTIL!$EM:$ER,F$1,FALSE),IF($A$49="Produits finis d'equipement industriel",VLOOKUP($A56,OUTIL!$EU:$EZ,F$1,FALSE),"Ahmadovitch")))))))))/1000,0)</f>
        <v>205109</v>
      </c>
    </row>
    <row r="57" spans="1:6" ht="16.5" x14ac:dyDescent="0.3">
      <c r="A57">
        <v>8</v>
      </c>
      <c r="B57" s="5" t="str">
        <f>IF($A$49="Alimentation, boissons et tabacs",VLOOKUP(VLOOKUP($A57,OUTIL!$CH:$CM,B$1,FALSE),REF!$K:$L,2,FALSE),IF($A$49="Demi produits",VLOOKUP(VLOOKUP($A57,OUTIL!$CQ:$CV,B$1,FALSE),REF!$N:$O,2,FALSE),IF($A$49="Energie  et  lubrifiants",VLOOKUP(VLOOKUP($A57,OUTIL!$CY:$DD,B$1,FALSE),REF!$Z:$AA,2,FALSE),IF($A$49="Or industriel",VLOOKUP(VLOOKUP($A57,OUTIL!$DG:$DL,B$1,FALSE),REF!$AC:$AD,2,FALSE),IF($A$49="Produits bruts d'origine animale et vegetale",VLOOKUP(VLOOKUP($A57,OUTIL!$DO:$DT,B$1,FALSE),REF!$Q:$R,2,FALSE),IF($A$49="Produits bruts d'origine minerale",VLOOKUP(VLOOKUP($A57,OUTIL!$DW:$EB,B$1,FALSE),REF!$AF:$AG,2,FALSE),IF($A$49="Produits finis de consommation",VLOOKUP(VLOOKUP($A57,OUTIL!$EE:$EJ,B$1,FALSE),REF!$T:$U,2,FALSE),IF($A$49="Produits finis d'equipement agricole",VLOOKUP(VLOOKUP($A57,OUTIL!$EM:$ER,B$1,FALSE),REF!$AI:$AJ,2,FALSE),IF($A$49="Produits finis d'equipement industriel",VLOOKUP(VLOOKUP($A57,OUTIL!$EU:$EZ,B$1,FALSE),REF!$W:$X,2,FALSE),"Ahmadovitch")))))))))</f>
        <v>Autres huiles végétales brutes ou raffinées</v>
      </c>
      <c r="C57" s="5">
        <f>ROUND(IF($A$49="Alimentation, boissons et tabacs",VLOOKUP($A57,OUTIL!$CH:$CM,C$1,FALSE),IF($A$49="Demi produits",VLOOKUP($A57,OUTIL!$CQ:$CV,C$1,FALSE),IF($A$49="Energie  et  lubrifiants",VLOOKUP($A57,OUTIL!$CY:$DD,C$1,FALSE),IF($A$49="Or industriel",VLOOKUP($A57,OUTIL!$DG:$DL,C$1,FALSE),IF($A$49="Produits bruts d'origine animale et vegetale",VLOOKUP($A57,OUTIL!$DO:$DT,C$1,FALSE),IF($A$49="Produits bruts d'origine minerale",VLOOKUP($A57,OUTIL!$DW:$EB,C$1,FALSE),IF($A$49="Produits finis de consommation",VLOOKUP($A57,OUTIL!$EE:$EJ,C$1,FALSE),IF($A$49="Produits finis d'equipement agricole",VLOOKUP($A57,OUTIL!$EM:$ER,C$1,FALSE),IF($A$49="Produits finis d'equipement industriel",VLOOKUP($A57,OUTIL!$EU:$EZ,C$1,FALSE),"Ahmadovitch")))))))))/1000,0)</f>
        <v>8355</v>
      </c>
      <c r="D57" s="5">
        <f>ROUND(IF($A$49="Alimentation, boissons et tabacs",VLOOKUP($A57,OUTIL!$CH:$CM,D$1,FALSE),IF($A$49="Demi produits",VLOOKUP($A57,OUTIL!$CQ:$CV,D$1,FALSE),IF($A$49="Energie  et  lubrifiants",VLOOKUP($A57,OUTIL!$CY:$DD,D$1,FALSE),IF($A$49="Or industriel",VLOOKUP($A57,OUTIL!$DG:$DL,D$1,FALSE),IF($A$49="Produits bruts d'origine animale et vegetale",VLOOKUP($A57,OUTIL!$DO:$DT,D$1,FALSE),IF($A$49="Produits bruts d'origine minerale",VLOOKUP($A57,OUTIL!$DW:$EB,D$1,FALSE),IF($A$49="Produits finis de consommation",VLOOKUP($A57,OUTIL!$EE:$EJ,D$1,FALSE),IF($A$49="Produits finis d'equipement agricole",VLOOKUP($A57,OUTIL!$EM:$ER,D$1,FALSE),IF($A$49="Produits finis d'equipement industriel",VLOOKUP($A57,OUTIL!$EU:$EZ,D$1,FALSE),"Ahmadovitch")))))))))/1000,0)</f>
        <v>116488</v>
      </c>
      <c r="E57" s="5">
        <f>ROUND(IF($A$49="Alimentation, boissons et tabacs",VLOOKUP($A57,OUTIL!$CH:$CM,E$1,FALSE),IF($A$49="Demi produits",VLOOKUP($A57,OUTIL!$CQ:$CV,E$1,FALSE),IF($A$49="Energie  et  lubrifiants",VLOOKUP($A57,OUTIL!$CY:$DD,E$1,FALSE),IF($A$49="Or industriel",VLOOKUP($A57,OUTIL!$DG:$DL,E$1,FALSE),IF($A$49="Produits bruts d'origine animale et vegetale",VLOOKUP($A57,OUTIL!$DO:$DT,E$1,FALSE),IF($A$49="Produits bruts d'origine minerale",VLOOKUP($A57,OUTIL!$DW:$EB,E$1,FALSE),IF($A$49="Produits finis de consommation",VLOOKUP($A57,OUTIL!$EE:$EJ,E$1,FALSE),IF($A$49="Produits finis d'equipement agricole",VLOOKUP($A57,OUTIL!$EM:$ER,E$1,FALSE),IF($A$49="Produits finis d'equipement industriel",VLOOKUP($A57,OUTIL!$EU:$EZ,E$1,FALSE),"Ahmadovitch")))))))))/1000,0)</f>
        <v>3877</v>
      </c>
      <c r="F57" s="5">
        <f>ROUND(IF($A$49="Alimentation, boissons et tabacs",VLOOKUP($A57,OUTIL!$CH:$CM,F$1,FALSE),IF($A$49="Demi produits",VLOOKUP($A57,OUTIL!$CQ:$CV,F$1,FALSE),IF($A$49="Energie  et  lubrifiants",VLOOKUP($A57,OUTIL!$CY:$DD,F$1,FALSE),IF($A$49="Or industriel",VLOOKUP($A57,OUTIL!$DG:$DL,F$1,FALSE),IF($A$49="Produits bruts d'origine animale et vegetale",VLOOKUP($A57,OUTIL!$DO:$DT,F$1,FALSE),IF($A$49="Produits bruts d'origine minerale",VLOOKUP($A57,OUTIL!$DW:$EB,F$1,FALSE),IF($A$49="Produits finis de consommation",VLOOKUP($A57,OUTIL!$EE:$EJ,F$1,FALSE),IF($A$49="Produits finis d'equipement agricole",VLOOKUP($A57,OUTIL!$EM:$ER,F$1,FALSE),IF($A$49="Produits finis d'equipement industriel",VLOOKUP($A57,OUTIL!$EU:$EZ,F$1,FALSE),"Ahmadovitch")))))))))/1000,0)</f>
        <v>75634</v>
      </c>
    </row>
    <row r="58" spans="1:6" ht="16.5" x14ac:dyDescent="0.3">
      <c r="A58">
        <v>9</v>
      </c>
      <c r="B58" s="5" t="str">
        <f>IF($A$49="Alimentation, boissons et tabacs",VLOOKUP(VLOOKUP($A58,OUTIL!$CH:$CM,B$1,FALSE),REF!$K:$L,2,FALSE),IF($A$49="Demi produits",VLOOKUP(VLOOKUP($A58,OUTIL!$CQ:$CV,B$1,FALSE),REF!$N:$O,2,FALSE),IF($A$49="Energie  et  lubrifiants",VLOOKUP(VLOOKUP($A58,OUTIL!$CY:$DD,B$1,FALSE),REF!$Z:$AA,2,FALSE),IF($A$49="Or industriel",VLOOKUP(VLOOKUP($A58,OUTIL!$DG:$DL,B$1,FALSE),REF!$AC:$AD,2,FALSE),IF($A$49="Produits bruts d'origine animale et vegetale",VLOOKUP(VLOOKUP($A58,OUTIL!$DO:$DT,B$1,FALSE),REF!$Q:$R,2,FALSE),IF($A$49="Produits bruts d'origine minerale",VLOOKUP(VLOOKUP($A58,OUTIL!$DW:$EB,B$1,FALSE),REF!$AF:$AG,2,FALSE),IF($A$49="Produits finis de consommation",VLOOKUP(VLOOKUP($A58,OUTIL!$EE:$EJ,B$1,FALSE),REF!$T:$U,2,FALSE),IF($A$49="Produits finis d'equipement agricole",VLOOKUP(VLOOKUP($A58,OUTIL!$EM:$ER,B$1,FALSE),REF!$AI:$AJ,2,FALSE),IF($A$49="Produits finis d'equipement industriel",VLOOKUP(VLOOKUP($A58,OUTIL!$EU:$EZ,B$1,FALSE),REF!$W:$X,2,FALSE),"Ahmadovitch")))))))))</f>
        <v>Plantes et parties de plantes</v>
      </c>
      <c r="C58" s="5">
        <f>ROUND(IF($A$49="Alimentation, boissons et tabacs",VLOOKUP($A58,OUTIL!$CH:$CM,C$1,FALSE),IF($A$49="Demi produits",VLOOKUP($A58,OUTIL!$CQ:$CV,C$1,FALSE),IF($A$49="Energie  et  lubrifiants",VLOOKUP($A58,OUTIL!$CY:$DD,C$1,FALSE),IF($A$49="Or industriel",VLOOKUP($A58,OUTIL!$DG:$DL,C$1,FALSE),IF($A$49="Produits bruts d'origine animale et vegetale",VLOOKUP($A58,OUTIL!$DO:$DT,C$1,FALSE),IF($A$49="Produits bruts d'origine minerale",VLOOKUP($A58,OUTIL!$DW:$EB,C$1,FALSE),IF($A$49="Produits finis de consommation",VLOOKUP($A58,OUTIL!$EE:$EJ,C$1,FALSE),IF($A$49="Produits finis d'equipement agricole",VLOOKUP($A58,OUTIL!$EM:$ER,C$1,FALSE),IF($A$49="Produits finis d'equipement industriel",VLOOKUP($A58,OUTIL!$EU:$EZ,C$1,FALSE),"Ahmadovitch")))))))))/1000,0)</f>
        <v>35241</v>
      </c>
      <c r="D58" s="5">
        <f>ROUND(IF($A$49="Alimentation, boissons et tabacs",VLOOKUP($A58,OUTIL!$CH:$CM,D$1,FALSE),IF($A$49="Demi produits",VLOOKUP($A58,OUTIL!$CQ:$CV,D$1,FALSE),IF($A$49="Energie  et  lubrifiants",VLOOKUP($A58,OUTIL!$CY:$DD,D$1,FALSE),IF($A$49="Or industriel",VLOOKUP($A58,OUTIL!$DG:$DL,D$1,FALSE),IF($A$49="Produits bruts d'origine animale et vegetale",VLOOKUP($A58,OUTIL!$DO:$DT,D$1,FALSE),IF($A$49="Produits bruts d'origine minerale",VLOOKUP($A58,OUTIL!$DW:$EB,D$1,FALSE),IF($A$49="Produits finis de consommation",VLOOKUP($A58,OUTIL!$EE:$EJ,D$1,FALSE),IF($A$49="Produits finis d'equipement agricole",VLOOKUP($A58,OUTIL!$EM:$ER,D$1,FALSE),IF($A$49="Produits finis d'equipement industriel",VLOOKUP($A58,OUTIL!$EU:$EZ,D$1,FALSE),"Ahmadovitch")))))))))/1000,0)</f>
        <v>115645</v>
      </c>
      <c r="E58" s="5">
        <f>ROUND(IF($A$49="Alimentation, boissons et tabacs",VLOOKUP($A58,OUTIL!$CH:$CM,E$1,FALSE),IF($A$49="Demi produits",VLOOKUP($A58,OUTIL!$CQ:$CV,E$1,FALSE),IF($A$49="Energie  et  lubrifiants",VLOOKUP($A58,OUTIL!$CY:$DD,E$1,FALSE),IF($A$49="Or industriel",VLOOKUP($A58,OUTIL!$DG:$DL,E$1,FALSE),IF($A$49="Produits bruts d'origine animale et vegetale",VLOOKUP($A58,OUTIL!$DO:$DT,E$1,FALSE),IF($A$49="Produits bruts d'origine minerale",VLOOKUP($A58,OUTIL!$DW:$EB,E$1,FALSE),IF($A$49="Produits finis de consommation",VLOOKUP($A58,OUTIL!$EE:$EJ,E$1,FALSE),IF($A$49="Produits finis d'equipement agricole",VLOOKUP($A58,OUTIL!$EM:$ER,E$1,FALSE),IF($A$49="Produits finis d'equipement industriel",VLOOKUP($A58,OUTIL!$EU:$EZ,E$1,FALSE),"Ahmadovitch")))))))))/1000,0)</f>
        <v>62701</v>
      </c>
      <c r="F58" s="5">
        <f>ROUND(IF($A$49="Alimentation, boissons et tabacs",VLOOKUP($A58,OUTIL!$CH:$CM,F$1,FALSE),IF($A$49="Demi produits",VLOOKUP($A58,OUTIL!$CQ:$CV,F$1,FALSE),IF($A$49="Energie  et  lubrifiants",VLOOKUP($A58,OUTIL!$CY:$DD,F$1,FALSE),IF($A$49="Or industriel",VLOOKUP($A58,OUTIL!$DG:$DL,F$1,FALSE),IF($A$49="Produits bruts d'origine animale et vegetale",VLOOKUP($A58,OUTIL!$DO:$DT,F$1,FALSE),IF($A$49="Produits bruts d'origine minerale",VLOOKUP($A58,OUTIL!$DW:$EB,F$1,FALSE),IF($A$49="Produits finis de consommation",VLOOKUP($A58,OUTIL!$EE:$EJ,F$1,FALSE),IF($A$49="Produits finis d'equipement agricole",VLOOKUP($A58,OUTIL!$EM:$ER,F$1,FALSE),IF($A$49="Produits finis d'equipement industriel",VLOOKUP($A58,OUTIL!$EU:$EZ,F$1,FALSE),"Ahmadovitch")))))))))/1000,0)</f>
        <v>167544</v>
      </c>
    </row>
    <row r="59" spans="1:6" ht="16.5" x14ac:dyDescent="0.3">
      <c r="A59">
        <v>10</v>
      </c>
      <c r="B59" s="5" t="str">
        <f>IF($A$49="Alimentation, boissons et tabacs",VLOOKUP(VLOOKUP($A59,OUTIL!$CH:$CM,B$1,FALSE),REF!$K:$L,2,FALSE),IF($A$49="Demi produits",VLOOKUP(VLOOKUP($A59,OUTIL!$CQ:$CV,B$1,FALSE),REF!$N:$O,2,FALSE),IF($A$49="Energie  et  lubrifiants",VLOOKUP(VLOOKUP($A59,OUTIL!$CY:$DD,B$1,FALSE),REF!$Z:$AA,2,FALSE),IF($A$49="Or industriel",VLOOKUP(VLOOKUP($A59,OUTIL!$DG:$DL,B$1,FALSE),REF!$AC:$AD,2,FALSE),IF($A$49="Produits bruts d'origine animale et vegetale",VLOOKUP(VLOOKUP($A59,OUTIL!$DO:$DT,B$1,FALSE),REF!$Q:$R,2,FALSE),IF($A$49="Produits bruts d'origine minerale",VLOOKUP(VLOOKUP($A59,OUTIL!$DW:$EB,B$1,FALSE),REF!$AF:$AG,2,FALSE),IF($A$49="Produits finis de consommation",VLOOKUP(VLOOKUP($A59,OUTIL!$EE:$EJ,B$1,FALSE),REF!$T:$U,2,FALSE),IF($A$49="Produits finis d'equipement agricole",VLOOKUP(VLOOKUP($A59,OUTIL!$EM:$ER,B$1,FALSE),REF!$AI:$AJ,2,FALSE),IF($A$49="Produits finis d'equipement industriel",VLOOKUP(VLOOKUP($A59,OUTIL!$EU:$EZ,B$1,FALSE),REF!$W:$X,2,FALSE),"Ahmadovitch")))))))))</f>
        <v>Caoutchouc naturel ou régénéré</v>
      </c>
      <c r="C59" s="5">
        <f>ROUND(IF($A$49="Alimentation, boissons et tabacs",VLOOKUP($A59,OUTIL!$CH:$CM,C$1,FALSE),IF($A$49="Demi produits",VLOOKUP($A59,OUTIL!$CQ:$CV,C$1,FALSE),IF($A$49="Energie  et  lubrifiants",VLOOKUP($A59,OUTIL!$CY:$DD,C$1,FALSE),IF($A$49="Or industriel",VLOOKUP($A59,OUTIL!$DG:$DL,C$1,FALSE),IF($A$49="Produits bruts d'origine animale et vegetale",VLOOKUP($A59,OUTIL!$DO:$DT,C$1,FALSE),IF($A$49="Produits bruts d'origine minerale",VLOOKUP($A59,OUTIL!$DW:$EB,C$1,FALSE),IF($A$49="Produits finis de consommation",VLOOKUP($A59,OUTIL!$EE:$EJ,C$1,FALSE),IF($A$49="Produits finis d'equipement agricole",VLOOKUP($A59,OUTIL!$EM:$ER,C$1,FALSE),IF($A$49="Produits finis d'equipement industriel",VLOOKUP($A59,OUTIL!$EU:$EZ,C$1,FALSE),"Ahmadovitch")))))))))/1000,0)</f>
        <v>46499</v>
      </c>
      <c r="D59" s="5">
        <f>ROUND(IF($A$49="Alimentation, boissons et tabacs",VLOOKUP($A59,OUTIL!$CH:$CM,D$1,FALSE),IF($A$49="Demi produits",VLOOKUP($A59,OUTIL!$CQ:$CV,D$1,FALSE),IF($A$49="Energie  et  lubrifiants",VLOOKUP($A59,OUTIL!$CY:$DD,D$1,FALSE),IF($A$49="Or industriel",VLOOKUP($A59,OUTIL!$DG:$DL,D$1,FALSE),IF($A$49="Produits bruts d'origine animale et vegetale",VLOOKUP($A59,OUTIL!$DO:$DT,D$1,FALSE),IF($A$49="Produits bruts d'origine minerale",VLOOKUP($A59,OUTIL!$DW:$EB,D$1,FALSE),IF($A$49="Produits finis de consommation",VLOOKUP($A59,OUTIL!$EE:$EJ,D$1,FALSE),IF($A$49="Produits finis d'equipement agricole",VLOOKUP($A59,OUTIL!$EM:$ER,D$1,FALSE),IF($A$49="Produits finis d'equipement industriel",VLOOKUP($A59,OUTIL!$EU:$EZ,D$1,FALSE),"Ahmadovitch")))))))))/1000,0)</f>
        <v>112772</v>
      </c>
      <c r="E59" s="5">
        <f>ROUND(IF($A$49="Alimentation, boissons et tabacs",VLOOKUP($A59,OUTIL!$CH:$CM,E$1,FALSE),IF($A$49="Demi produits",VLOOKUP($A59,OUTIL!$CQ:$CV,E$1,FALSE),IF($A$49="Energie  et  lubrifiants",VLOOKUP($A59,OUTIL!$CY:$DD,E$1,FALSE),IF($A$49="Or industriel",VLOOKUP($A59,OUTIL!$DG:$DL,E$1,FALSE),IF($A$49="Produits bruts d'origine animale et vegetale",VLOOKUP($A59,OUTIL!$DO:$DT,E$1,FALSE),IF($A$49="Produits bruts d'origine minerale",VLOOKUP($A59,OUTIL!$DW:$EB,E$1,FALSE),IF($A$49="Produits finis de consommation",VLOOKUP($A59,OUTIL!$EE:$EJ,E$1,FALSE),IF($A$49="Produits finis d'equipement agricole",VLOOKUP($A59,OUTIL!$EM:$ER,E$1,FALSE),IF($A$49="Produits finis d'equipement industriel",VLOOKUP($A59,OUTIL!$EU:$EZ,E$1,FALSE),"Ahmadovitch")))))))))/1000,0)</f>
        <v>51642</v>
      </c>
      <c r="F59" s="5">
        <f>ROUND(IF($A$49="Alimentation, boissons et tabacs",VLOOKUP($A59,OUTIL!$CH:$CM,F$1,FALSE),IF($A$49="Demi produits",VLOOKUP($A59,OUTIL!$CQ:$CV,F$1,FALSE),IF($A$49="Energie  et  lubrifiants",VLOOKUP($A59,OUTIL!$CY:$DD,F$1,FALSE),IF($A$49="Or industriel",VLOOKUP($A59,OUTIL!$DG:$DL,F$1,FALSE),IF($A$49="Produits bruts d'origine animale et vegetale",VLOOKUP($A59,OUTIL!$DO:$DT,F$1,FALSE),IF($A$49="Produits bruts d'origine minerale",VLOOKUP($A59,OUTIL!$DW:$EB,F$1,FALSE),IF($A$49="Produits finis de consommation",VLOOKUP($A59,OUTIL!$EE:$EJ,F$1,FALSE),IF($A$49="Produits finis d'equipement agricole",VLOOKUP($A59,OUTIL!$EM:$ER,F$1,FALSE),IF($A$49="Produits finis d'equipement industriel",VLOOKUP($A59,OUTIL!$EU:$EZ,F$1,FALSE),"Ahmadovitch")))))))))/1000,0)</f>
        <v>46914</v>
      </c>
    </row>
    <row r="60" spans="1:6" ht="16.5" x14ac:dyDescent="0.3">
      <c r="A60">
        <v>11</v>
      </c>
      <c r="B60" s="5" t="str">
        <f>IF($A$49="Alimentation, boissons et tabacs",VLOOKUP(VLOOKUP($A60,OUTIL!$CH:$CM,B$1,FALSE),REF!$K:$L,2,FALSE),IF($A$49="Demi produits",VLOOKUP(VLOOKUP($A60,OUTIL!$CQ:$CV,B$1,FALSE),REF!$N:$O,2,FALSE),IF($A$49="Energie  et  lubrifiants",VLOOKUP(VLOOKUP($A60,OUTIL!$CY:$DD,B$1,FALSE),REF!$Z:$AA,2,FALSE),IF($A$49="Or industriel",VLOOKUP(VLOOKUP($A60,OUTIL!$DG:$DL,B$1,FALSE),REF!$AC:$AD,2,FALSE),IF($A$49="Produits bruts d'origine animale et vegetale",VLOOKUP(VLOOKUP($A60,OUTIL!$DO:$DT,B$1,FALSE),REF!$Q:$R,2,FALSE),IF($A$49="Produits bruts d'origine minerale",VLOOKUP(VLOOKUP($A60,OUTIL!$DW:$EB,B$1,FALSE),REF!$AF:$AG,2,FALSE),IF($A$49="Produits finis de consommation",VLOOKUP(VLOOKUP($A60,OUTIL!$EE:$EJ,B$1,FALSE),REF!$T:$U,2,FALSE),IF($A$49="Produits finis d'equipement agricole",VLOOKUP(VLOOKUP($A60,OUTIL!$EM:$ER,B$1,FALSE),REF!$AI:$AJ,2,FALSE),IF($A$49="Produits finis d'equipement industriel",VLOOKUP(VLOOKUP($A60,OUTIL!$EU:$EZ,B$1,FALSE),REF!$W:$X,2,FALSE),"Ahmadovitch")))))))))</f>
        <v>Pâte à papier</v>
      </c>
      <c r="C60" s="5">
        <f>ROUND(IF($A$49="Alimentation, boissons et tabacs",VLOOKUP($A60,OUTIL!$CH:$CM,C$1,FALSE),IF($A$49="Demi produits",VLOOKUP($A60,OUTIL!$CQ:$CV,C$1,FALSE),IF($A$49="Energie  et  lubrifiants",VLOOKUP($A60,OUTIL!$CY:$DD,C$1,FALSE),IF($A$49="Or industriel",VLOOKUP($A60,OUTIL!$DG:$DL,C$1,FALSE),IF($A$49="Produits bruts d'origine animale et vegetale",VLOOKUP($A60,OUTIL!$DO:$DT,C$1,FALSE),IF($A$49="Produits bruts d'origine minerale",VLOOKUP($A60,OUTIL!$DW:$EB,C$1,FALSE),IF($A$49="Produits finis de consommation",VLOOKUP($A60,OUTIL!$EE:$EJ,C$1,FALSE),IF($A$49="Produits finis d'equipement agricole",VLOOKUP($A60,OUTIL!$EM:$ER,C$1,FALSE),IF($A$49="Produits finis d'equipement industriel",VLOOKUP($A60,OUTIL!$EU:$EZ,C$1,FALSE),"Ahmadovitch")))))))))/1000,0)</f>
        <v>12155</v>
      </c>
      <c r="D60" s="5">
        <f>ROUND(IF($A$49="Alimentation, boissons et tabacs",VLOOKUP($A60,OUTIL!$CH:$CM,D$1,FALSE),IF($A$49="Demi produits",VLOOKUP($A60,OUTIL!$CQ:$CV,D$1,FALSE),IF($A$49="Energie  et  lubrifiants",VLOOKUP($A60,OUTIL!$CY:$DD,D$1,FALSE),IF($A$49="Or industriel",VLOOKUP($A60,OUTIL!$DG:$DL,D$1,FALSE),IF($A$49="Produits bruts d'origine animale et vegetale",VLOOKUP($A60,OUTIL!$DO:$DT,D$1,FALSE),IF($A$49="Produits bruts d'origine minerale",VLOOKUP($A60,OUTIL!$DW:$EB,D$1,FALSE),IF($A$49="Produits finis de consommation",VLOOKUP($A60,OUTIL!$EE:$EJ,D$1,FALSE),IF($A$49="Produits finis d'equipement agricole",VLOOKUP($A60,OUTIL!$EM:$ER,D$1,FALSE),IF($A$49="Produits finis d'equipement industriel",VLOOKUP($A60,OUTIL!$EU:$EZ,D$1,FALSE),"Ahmadovitch")))))))))/1000,0)</f>
        <v>94389</v>
      </c>
      <c r="E60" s="5">
        <f>ROUND(IF($A$49="Alimentation, boissons et tabacs",VLOOKUP($A60,OUTIL!$CH:$CM,E$1,FALSE),IF($A$49="Demi produits",VLOOKUP($A60,OUTIL!$CQ:$CV,E$1,FALSE),IF($A$49="Energie  et  lubrifiants",VLOOKUP($A60,OUTIL!$CY:$DD,E$1,FALSE),IF($A$49="Or industriel",VLOOKUP($A60,OUTIL!$DG:$DL,E$1,FALSE),IF($A$49="Produits bruts d'origine animale et vegetale",VLOOKUP($A60,OUTIL!$DO:$DT,E$1,FALSE),IF($A$49="Produits bruts d'origine minerale",VLOOKUP($A60,OUTIL!$DW:$EB,E$1,FALSE),IF($A$49="Produits finis de consommation",VLOOKUP($A60,OUTIL!$EE:$EJ,E$1,FALSE),IF($A$49="Produits finis d'equipement agricole",VLOOKUP($A60,OUTIL!$EM:$ER,E$1,FALSE),IF($A$49="Produits finis d'equipement industriel",VLOOKUP($A60,OUTIL!$EU:$EZ,E$1,FALSE),"Ahmadovitch")))))))))/1000,0)</f>
        <v>14431</v>
      </c>
      <c r="F60" s="5">
        <f>ROUND(IF($A$49="Alimentation, boissons et tabacs",VLOOKUP($A60,OUTIL!$CH:$CM,F$1,FALSE),IF($A$49="Demi produits",VLOOKUP($A60,OUTIL!$CQ:$CV,F$1,FALSE),IF($A$49="Energie  et  lubrifiants",VLOOKUP($A60,OUTIL!$CY:$DD,F$1,FALSE),IF($A$49="Or industriel",VLOOKUP($A60,OUTIL!$DG:$DL,F$1,FALSE),IF($A$49="Produits bruts d'origine animale et vegetale",VLOOKUP($A60,OUTIL!$DO:$DT,F$1,FALSE),IF($A$49="Produits bruts d'origine minerale",VLOOKUP($A60,OUTIL!$DW:$EB,F$1,FALSE),IF($A$49="Produits finis de consommation",VLOOKUP($A60,OUTIL!$EE:$EJ,F$1,FALSE),IF($A$49="Produits finis d'equipement agricole",VLOOKUP($A60,OUTIL!$EM:$ER,F$1,FALSE),IF($A$49="Produits finis d'equipement industriel",VLOOKUP($A60,OUTIL!$EU:$EZ,F$1,FALSE),"Ahmadovitch")))))))))/1000,0)</f>
        <v>110240</v>
      </c>
    </row>
    <row r="61" spans="1:6" ht="16.5" x14ac:dyDescent="0.3">
      <c r="A61">
        <v>12</v>
      </c>
      <c r="B61" s="5" t="str">
        <f>IF($A$49="Alimentation, boissons et tabacs",VLOOKUP(VLOOKUP($A61,OUTIL!$CH:$CM,B$1,FALSE),REF!$K:$L,2,FALSE),IF($A$49="Demi produits",VLOOKUP(VLOOKUP($A61,OUTIL!$CQ:$CV,B$1,FALSE),REF!$N:$O,2,FALSE),IF($A$49="Energie  et  lubrifiants",VLOOKUP(VLOOKUP($A61,OUTIL!$CY:$DD,B$1,FALSE),REF!$Z:$AA,2,FALSE),IF($A$49="Or industriel",VLOOKUP(VLOOKUP($A61,OUTIL!$DG:$DL,B$1,FALSE),REF!$AC:$AD,2,FALSE),IF($A$49="Produits bruts d'origine animale et vegetale",VLOOKUP(VLOOKUP($A61,OUTIL!$DO:$DT,B$1,FALSE),REF!$Q:$R,2,FALSE),IF($A$49="Produits bruts d'origine minerale",VLOOKUP(VLOOKUP($A61,OUTIL!$DW:$EB,B$1,FALSE),REF!$AF:$AG,2,FALSE),IF($A$49="Produits finis de consommation",VLOOKUP(VLOOKUP($A61,OUTIL!$EE:$EJ,B$1,FALSE),REF!$T:$U,2,FALSE),IF($A$49="Produits finis d'equipement agricole",VLOOKUP(VLOOKUP($A61,OUTIL!$EM:$ER,B$1,FALSE),REF!$AI:$AJ,2,FALSE),IF($A$49="Produits finis d'equipement industriel",VLOOKUP(VLOOKUP($A61,OUTIL!$EU:$EZ,B$1,FALSE),REF!$W:$X,2,FALSE),"Ahmadovitch")))))))))</f>
        <v>Huile de tournesol brute ou raffinée</v>
      </c>
      <c r="C61" s="5">
        <f>ROUND(IF($A$49="Alimentation, boissons et tabacs",VLOOKUP($A61,OUTIL!$CH:$CM,C$1,FALSE),IF($A$49="Demi produits",VLOOKUP($A61,OUTIL!$CQ:$CV,C$1,FALSE),IF($A$49="Energie  et  lubrifiants",VLOOKUP($A61,OUTIL!$CY:$DD,C$1,FALSE),IF($A$49="Or industriel",VLOOKUP($A61,OUTIL!$DG:$DL,C$1,FALSE),IF($A$49="Produits bruts d'origine animale et vegetale",VLOOKUP($A61,OUTIL!$DO:$DT,C$1,FALSE),IF($A$49="Produits bruts d'origine minerale",VLOOKUP($A61,OUTIL!$DW:$EB,C$1,FALSE),IF($A$49="Produits finis de consommation",VLOOKUP($A61,OUTIL!$EE:$EJ,C$1,FALSE),IF($A$49="Produits finis d'equipement agricole",VLOOKUP($A61,OUTIL!$EM:$ER,C$1,FALSE),IF($A$49="Produits finis d'equipement industriel",VLOOKUP($A61,OUTIL!$EU:$EZ,C$1,FALSE),"Ahmadovitch")))))))))/1000,0)</f>
        <v>6596</v>
      </c>
      <c r="D61" s="5">
        <f>ROUND(IF($A$49="Alimentation, boissons et tabacs",VLOOKUP($A61,OUTIL!$CH:$CM,D$1,FALSE),IF($A$49="Demi produits",VLOOKUP($A61,OUTIL!$CQ:$CV,D$1,FALSE),IF($A$49="Energie  et  lubrifiants",VLOOKUP($A61,OUTIL!$CY:$DD,D$1,FALSE),IF($A$49="Or industriel",VLOOKUP($A61,OUTIL!$DG:$DL,D$1,FALSE),IF($A$49="Produits bruts d'origine animale et vegetale",VLOOKUP($A61,OUTIL!$DO:$DT,D$1,FALSE),IF($A$49="Produits bruts d'origine minerale",VLOOKUP($A61,OUTIL!$DW:$EB,D$1,FALSE),IF($A$49="Produits finis de consommation",VLOOKUP($A61,OUTIL!$EE:$EJ,D$1,FALSE),IF($A$49="Produits finis d'equipement agricole",VLOOKUP($A61,OUTIL!$EM:$ER,D$1,FALSE),IF($A$49="Produits finis d'equipement industriel",VLOOKUP($A61,OUTIL!$EU:$EZ,D$1,FALSE),"Ahmadovitch")))))))))/1000,0)</f>
        <v>83031</v>
      </c>
      <c r="E61" s="5">
        <f>ROUND(IF($A$49="Alimentation, boissons et tabacs",VLOOKUP($A61,OUTIL!$CH:$CM,E$1,FALSE),IF($A$49="Demi produits",VLOOKUP($A61,OUTIL!$CQ:$CV,E$1,FALSE),IF($A$49="Energie  et  lubrifiants",VLOOKUP($A61,OUTIL!$CY:$DD,E$1,FALSE),IF($A$49="Or industriel",VLOOKUP($A61,OUTIL!$DG:$DL,E$1,FALSE),IF($A$49="Produits bruts d'origine animale et vegetale",VLOOKUP($A61,OUTIL!$DO:$DT,E$1,FALSE),IF($A$49="Produits bruts d'origine minerale",VLOOKUP($A61,OUTIL!$DW:$EB,E$1,FALSE),IF($A$49="Produits finis de consommation",VLOOKUP($A61,OUTIL!$EE:$EJ,E$1,FALSE),IF($A$49="Produits finis d'equipement agricole",VLOOKUP($A61,OUTIL!$EM:$ER,E$1,FALSE),IF($A$49="Produits finis d'equipement industriel",VLOOKUP($A61,OUTIL!$EU:$EZ,E$1,FALSE),"Ahmadovitch")))))))))/1000,0)</f>
        <v>21979</v>
      </c>
      <c r="F61" s="5">
        <f>ROUND(IF($A$49="Alimentation, boissons et tabacs",VLOOKUP($A61,OUTIL!$CH:$CM,F$1,FALSE),IF($A$49="Demi produits",VLOOKUP($A61,OUTIL!$CQ:$CV,F$1,FALSE),IF($A$49="Energie  et  lubrifiants",VLOOKUP($A61,OUTIL!$CY:$DD,F$1,FALSE),IF($A$49="Or industriel",VLOOKUP($A61,OUTIL!$DG:$DL,F$1,FALSE),IF($A$49="Produits bruts d'origine animale et vegetale",VLOOKUP($A61,OUTIL!$DO:$DT,F$1,FALSE),IF($A$49="Produits bruts d'origine minerale",VLOOKUP($A61,OUTIL!$DW:$EB,F$1,FALSE),IF($A$49="Produits finis de consommation",VLOOKUP($A61,OUTIL!$EE:$EJ,F$1,FALSE),IF($A$49="Produits finis d'equipement agricole",VLOOKUP($A61,OUTIL!$EM:$ER,F$1,FALSE),IF($A$49="Produits finis d'equipement industriel",VLOOKUP($A61,OUTIL!$EU:$EZ,F$1,FALSE),"Ahmadovitch")))))))))/1000,0)</f>
        <v>272194</v>
      </c>
    </row>
    <row r="62" spans="1:6" ht="16.5" x14ac:dyDescent="0.3">
      <c r="A62">
        <v>13</v>
      </c>
      <c r="B62" s="5" t="str">
        <f>IF($A$49="Alimentation, boissons et tabacs",VLOOKUP(VLOOKUP($A62,OUTIL!$CH:$CM,B$1,FALSE),REF!$K:$L,2,FALSE),IF($A$49="Demi produits",VLOOKUP(VLOOKUP($A62,OUTIL!$CQ:$CV,B$1,FALSE),REF!$N:$O,2,FALSE),IF($A$49="Energie  et  lubrifiants",VLOOKUP(VLOOKUP($A62,OUTIL!$CY:$DD,B$1,FALSE),REF!$Z:$AA,2,FALSE),IF($A$49="Or industriel",VLOOKUP(VLOOKUP($A62,OUTIL!$DG:$DL,B$1,FALSE),REF!$AC:$AD,2,FALSE),IF($A$49="Produits bruts d'origine animale et vegetale",VLOOKUP(VLOOKUP($A62,OUTIL!$DO:$DT,B$1,FALSE),REF!$Q:$R,2,FALSE),IF($A$49="Produits bruts d'origine minerale",VLOOKUP(VLOOKUP($A62,OUTIL!$DW:$EB,B$1,FALSE),REF!$AF:$AG,2,FALSE),IF($A$49="Produits finis de consommation",VLOOKUP(VLOOKUP($A62,OUTIL!$EE:$EJ,B$1,FALSE),REF!$T:$U,2,FALSE),IF($A$49="Produits finis d'equipement agricole",VLOOKUP(VLOOKUP($A62,OUTIL!$EM:$ER,B$1,FALSE),REF!$AI:$AJ,2,FALSE),IF($A$49="Produits finis d'equipement industriel",VLOOKUP(VLOOKUP($A62,OUTIL!$EU:$EZ,B$1,FALSE),REF!$W:$X,2,FALSE),"Ahmadovitch")))))))))</f>
        <v>Gommes; résines et autres sucs et extraits végétaux</v>
      </c>
      <c r="C62" s="5">
        <f>ROUND(IF($A$49="Alimentation, boissons et tabacs",VLOOKUP($A62,OUTIL!$CH:$CM,C$1,FALSE),IF($A$49="Demi produits",VLOOKUP($A62,OUTIL!$CQ:$CV,C$1,FALSE),IF($A$49="Energie  et  lubrifiants",VLOOKUP($A62,OUTIL!$CY:$DD,C$1,FALSE),IF($A$49="Or industriel",VLOOKUP($A62,OUTIL!$DG:$DL,C$1,FALSE),IF($A$49="Produits bruts d'origine animale et vegetale",VLOOKUP($A62,OUTIL!$DO:$DT,C$1,FALSE),IF($A$49="Produits bruts d'origine minerale",VLOOKUP($A62,OUTIL!$DW:$EB,C$1,FALSE),IF($A$49="Produits finis de consommation",VLOOKUP($A62,OUTIL!$EE:$EJ,C$1,FALSE),IF($A$49="Produits finis d'equipement agricole",VLOOKUP($A62,OUTIL!$EM:$ER,C$1,FALSE),IF($A$49="Produits finis d'equipement industriel",VLOOKUP($A62,OUTIL!$EU:$EZ,C$1,FALSE),"Ahmadovitch")))))))))/1000,0)</f>
        <v>605</v>
      </c>
      <c r="D62" s="5">
        <f>ROUND(IF($A$49="Alimentation, boissons et tabacs",VLOOKUP($A62,OUTIL!$CH:$CM,D$1,FALSE),IF($A$49="Demi produits",VLOOKUP($A62,OUTIL!$CQ:$CV,D$1,FALSE),IF($A$49="Energie  et  lubrifiants",VLOOKUP($A62,OUTIL!$CY:$DD,D$1,FALSE),IF($A$49="Or industriel",VLOOKUP($A62,OUTIL!$DG:$DL,D$1,FALSE),IF($A$49="Produits bruts d'origine animale et vegetale",VLOOKUP($A62,OUTIL!$DO:$DT,D$1,FALSE),IF($A$49="Produits bruts d'origine minerale",VLOOKUP($A62,OUTIL!$DW:$EB,D$1,FALSE),IF($A$49="Produits finis de consommation",VLOOKUP($A62,OUTIL!$EE:$EJ,D$1,FALSE),IF($A$49="Produits finis d'equipement agricole",VLOOKUP($A62,OUTIL!$EM:$ER,D$1,FALSE),IF($A$49="Produits finis d'equipement industriel",VLOOKUP($A62,OUTIL!$EU:$EZ,D$1,FALSE),"Ahmadovitch")))))))))/1000,0)</f>
        <v>60168</v>
      </c>
      <c r="E62" s="5">
        <f>ROUND(IF($A$49="Alimentation, boissons et tabacs",VLOOKUP($A62,OUTIL!$CH:$CM,E$1,FALSE),IF($A$49="Demi produits",VLOOKUP($A62,OUTIL!$CQ:$CV,E$1,FALSE),IF($A$49="Energie  et  lubrifiants",VLOOKUP($A62,OUTIL!$CY:$DD,E$1,FALSE),IF($A$49="Or industriel",VLOOKUP($A62,OUTIL!$DG:$DL,E$1,FALSE),IF($A$49="Produits bruts d'origine animale et vegetale",VLOOKUP($A62,OUTIL!$DO:$DT,E$1,FALSE),IF($A$49="Produits bruts d'origine minerale",VLOOKUP($A62,OUTIL!$DW:$EB,E$1,FALSE),IF($A$49="Produits finis de consommation",VLOOKUP($A62,OUTIL!$EE:$EJ,E$1,FALSE),IF($A$49="Produits finis d'equipement agricole",VLOOKUP($A62,OUTIL!$EM:$ER,E$1,FALSE),IF($A$49="Produits finis d'equipement industriel",VLOOKUP($A62,OUTIL!$EU:$EZ,E$1,FALSE),"Ahmadovitch")))))))))/1000,0)</f>
        <v>463</v>
      </c>
      <c r="F62" s="5">
        <f>ROUND(IF($A$49="Alimentation, boissons et tabacs",VLOOKUP($A62,OUTIL!$CH:$CM,F$1,FALSE),IF($A$49="Demi produits",VLOOKUP($A62,OUTIL!$CQ:$CV,F$1,FALSE),IF($A$49="Energie  et  lubrifiants",VLOOKUP($A62,OUTIL!$CY:$DD,F$1,FALSE),IF($A$49="Or industriel",VLOOKUP($A62,OUTIL!$DG:$DL,F$1,FALSE),IF($A$49="Produits bruts d'origine animale et vegetale",VLOOKUP($A62,OUTIL!$DO:$DT,F$1,FALSE),IF($A$49="Produits bruts d'origine minerale",VLOOKUP($A62,OUTIL!$DW:$EB,F$1,FALSE),IF($A$49="Produits finis de consommation",VLOOKUP($A62,OUTIL!$EE:$EJ,F$1,FALSE),IF($A$49="Produits finis d'equipement agricole",VLOOKUP($A62,OUTIL!$EM:$ER,F$1,FALSE),IF($A$49="Produits finis d'equipement industriel",VLOOKUP($A62,OUTIL!$EU:$EZ,F$1,FALSE),"Ahmadovitch")))))))))/1000,0)</f>
        <v>51723</v>
      </c>
    </row>
    <row r="63" spans="1:6" ht="16.5" x14ac:dyDescent="0.3">
      <c r="A63">
        <v>14</v>
      </c>
      <c r="B63" s="5" t="str">
        <f>IF($A$49="Alimentation, boissons et tabacs",VLOOKUP(VLOOKUP($A63,OUTIL!$CH:$CM,B$1,FALSE),REF!$K:$L,2,FALSE),IF($A$49="Demi produits",VLOOKUP(VLOOKUP($A63,OUTIL!$CQ:$CV,B$1,FALSE),REF!$N:$O,2,FALSE),IF($A$49="Energie  et  lubrifiants",VLOOKUP(VLOOKUP($A63,OUTIL!$CY:$DD,B$1,FALSE),REF!$Z:$AA,2,FALSE),IF($A$49="Or industriel",VLOOKUP(VLOOKUP($A63,OUTIL!$DG:$DL,B$1,FALSE),REF!$AC:$AD,2,FALSE),IF($A$49="Produits bruts d'origine animale et vegetale",VLOOKUP(VLOOKUP($A63,OUTIL!$DO:$DT,B$1,FALSE),REF!$Q:$R,2,FALSE),IF($A$49="Produits bruts d'origine minerale",VLOOKUP(VLOOKUP($A63,OUTIL!$DW:$EB,B$1,FALSE),REF!$AF:$AG,2,FALSE),IF($A$49="Produits finis de consommation",VLOOKUP(VLOOKUP($A63,OUTIL!$EE:$EJ,B$1,FALSE),REF!$T:$U,2,FALSE),IF($A$49="Produits finis d'equipement agricole",VLOOKUP(VLOOKUP($A63,OUTIL!$EM:$ER,B$1,FALSE),REF!$AI:$AJ,2,FALSE),IF($A$49="Produits finis d'equipement industriel",VLOOKUP(VLOOKUP($A63,OUTIL!$EU:$EZ,B$1,FALSE),REF!$W:$X,2,FALSE),"Ahmadovitch")))))))))</f>
        <v>Animaux vivants</v>
      </c>
      <c r="C63" s="5">
        <f>ROUND(IF($A$49="Alimentation, boissons et tabacs",VLOOKUP($A63,OUTIL!$CH:$CM,C$1,FALSE),IF($A$49="Demi produits",VLOOKUP($A63,OUTIL!$CQ:$CV,C$1,FALSE),IF($A$49="Energie  et  lubrifiants",VLOOKUP($A63,OUTIL!$CY:$DD,C$1,FALSE),IF($A$49="Or industriel",VLOOKUP($A63,OUTIL!$DG:$DL,C$1,FALSE),IF($A$49="Produits bruts d'origine animale et vegetale",VLOOKUP($A63,OUTIL!$DO:$DT,C$1,FALSE),IF($A$49="Produits bruts d'origine minerale",VLOOKUP($A63,OUTIL!$DW:$EB,C$1,FALSE),IF($A$49="Produits finis de consommation",VLOOKUP($A63,OUTIL!$EE:$EJ,C$1,FALSE),IF($A$49="Produits finis d'equipement agricole",VLOOKUP($A63,OUTIL!$EM:$ER,C$1,FALSE),IF($A$49="Produits finis d'equipement industriel",VLOOKUP($A63,OUTIL!$EU:$EZ,C$1,FALSE),"Ahmadovitch")))))))))/1000,0)</f>
        <v>501</v>
      </c>
      <c r="D63" s="5">
        <f>ROUND(IF($A$49="Alimentation, boissons et tabacs",VLOOKUP($A63,OUTIL!$CH:$CM,D$1,FALSE),IF($A$49="Demi produits",VLOOKUP($A63,OUTIL!$CQ:$CV,D$1,FALSE),IF($A$49="Energie  et  lubrifiants",VLOOKUP($A63,OUTIL!$CY:$DD,D$1,FALSE),IF($A$49="Or industriel",VLOOKUP($A63,OUTIL!$DG:$DL,D$1,FALSE),IF($A$49="Produits bruts d'origine animale et vegetale",VLOOKUP($A63,OUTIL!$DO:$DT,D$1,FALSE),IF($A$49="Produits bruts d'origine minerale",VLOOKUP($A63,OUTIL!$DW:$EB,D$1,FALSE),IF($A$49="Produits finis de consommation",VLOOKUP($A63,OUTIL!$EE:$EJ,D$1,FALSE),IF($A$49="Produits finis d'equipement agricole",VLOOKUP($A63,OUTIL!$EM:$ER,D$1,FALSE),IF($A$49="Produits finis d'equipement industriel",VLOOKUP($A63,OUTIL!$EU:$EZ,D$1,FALSE),"Ahmadovitch")))))))))/1000,0)</f>
        <v>39780</v>
      </c>
      <c r="E63" s="5">
        <f>ROUND(IF($A$49="Alimentation, boissons et tabacs",VLOOKUP($A63,OUTIL!$CH:$CM,E$1,FALSE),IF($A$49="Demi produits",VLOOKUP($A63,OUTIL!$CQ:$CV,E$1,FALSE),IF($A$49="Energie  et  lubrifiants",VLOOKUP($A63,OUTIL!$CY:$DD,E$1,FALSE),IF($A$49="Or industriel",VLOOKUP($A63,OUTIL!$DG:$DL,E$1,FALSE),IF($A$49="Produits bruts d'origine animale et vegetale",VLOOKUP($A63,OUTIL!$DO:$DT,E$1,FALSE),IF($A$49="Produits bruts d'origine minerale",VLOOKUP($A63,OUTIL!$DW:$EB,E$1,FALSE),IF($A$49="Produits finis de consommation",VLOOKUP($A63,OUTIL!$EE:$EJ,E$1,FALSE),IF($A$49="Produits finis d'equipement agricole",VLOOKUP($A63,OUTIL!$EM:$ER,E$1,FALSE),IF($A$49="Produits finis d'equipement industriel",VLOOKUP($A63,OUTIL!$EU:$EZ,E$1,FALSE),"Ahmadovitch")))))))))/1000,0)</f>
        <v>391</v>
      </c>
      <c r="F63" s="5">
        <f>ROUND(IF($A$49="Alimentation, boissons et tabacs",VLOOKUP($A63,OUTIL!$CH:$CM,F$1,FALSE),IF($A$49="Demi produits",VLOOKUP($A63,OUTIL!$CQ:$CV,F$1,FALSE),IF($A$49="Energie  et  lubrifiants",VLOOKUP($A63,OUTIL!$CY:$DD,F$1,FALSE),IF($A$49="Or industriel",VLOOKUP($A63,OUTIL!$DG:$DL,F$1,FALSE),IF($A$49="Produits bruts d'origine animale et vegetale",VLOOKUP($A63,OUTIL!$DO:$DT,F$1,FALSE),IF($A$49="Produits bruts d'origine minerale",VLOOKUP($A63,OUTIL!$DW:$EB,F$1,FALSE),IF($A$49="Produits finis de consommation",VLOOKUP($A63,OUTIL!$EE:$EJ,F$1,FALSE),IF($A$49="Produits finis d'equipement agricole",VLOOKUP($A63,OUTIL!$EM:$ER,F$1,FALSE),IF($A$49="Produits finis d'equipement industriel",VLOOKUP($A63,OUTIL!$EU:$EZ,F$1,FALSE),"Ahmadovitch")))))))))/1000,0)</f>
        <v>28334</v>
      </c>
    </row>
    <row r="64" spans="1:6" ht="16.5" x14ac:dyDescent="0.3">
      <c r="A64">
        <v>15</v>
      </c>
      <c r="B64" s="5" t="str">
        <f>IF($A$49="Alimentation, boissons et tabacs",VLOOKUP(VLOOKUP($A64,OUTIL!$CH:$CM,B$1,FALSE),REF!$K:$L,2,FALSE),IF($A$49="Demi produits",VLOOKUP(VLOOKUP($A64,OUTIL!$CQ:$CV,B$1,FALSE),REF!$N:$O,2,FALSE),IF($A$49="Energie  et  lubrifiants",VLOOKUP(VLOOKUP($A64,OUTIL!$CY:$DD,B$1,FALSE),REF!$Z:$AA,2,FALSE),IF($A$49="Or industriel",VLOOKUP(VLOOKUP($A64,OUTIL!$DG:$DL,B$1,FALSE),REF!$AC:$AD,2,FALSE),IF($A$49="Produits bruts d'origine animale et vegetale",VLOOKUP(VLOOKUP($A64,OUTIL!$DO:$DT,B$1,FALSE),REF!$Q:$R,2,FALSE),IF($A$49="Produits bruts d'origine minerale",VLOOKUP(VLOOKUP($A64,OUTIL!$DW:$EB,B$1,FALSE),REF!$AF:$AG,2,FALSE),IF($A$49="Produits finis de consommation",VLOOKUP(VLOOKUP($A64,OUTIL!$EE:$EJ,B$1,FALSE),REF!$T:$U,2,FALSE),IF($A$49="Produits finis d'equipement agricole",VLOOKUP(VLOOKUP($A64,OUTIL!$EM:$ER,B$1,FALSE),REF!$AI:$AJ,2,FALSE),IF($A$49="Produits finis d'equipement industriel",VLOOKUP(VLOOKUP($A64,OUTIL!$EU:$EZ,B$1,FALSE),REF!$W:$X,2,FALSE),"Ahmadovitch")))))))))</f>
        <v>Autres fibres textiles vegetales</v>
      </c>
      <c r="C64" s="5">
        <f>ROUND(IF($A$49="Alimentation, boissons et tabacs",VLOOKUP($A64,OUTIL!$CH:$CM,C$1,FALSE),IF($A$49="Demi produits",VLOOKUP($A64,OUTIL!$CQ:$CV,C$1,FALSE),IF($A$49="Energie  et  lubrifiants",VLOOKUP($A64,OUTIL!$CY:$DD,C$1,FALSE),IF($A$49="Or industriel",VLOOKUP($A64,OUTIL!$DG:$DL,C$1,FALSE),IF($A$49="Produits bruts d'origine animale et vegetale",VLOOKUP($A64,OUTIL!$DO:$DT,C$1,FALSE),IF($A$49="Produits bruts d'origine minerale",VLOOKUP($A64,OUTIL!$DW:$EB,C$1,FALSE),IF($A$49="Produits finis de consommation",VLOOKUP($A64,OUTIL!$EE:$EJ,C$1,FALSE),IF($A$49="Produits finis d'equipement agricole",VLOOKUP($A64,OUTIL!$EM:$ER,C$1,FALSE),IF($A$49="Produits finis d'equipement industriel",VLOOKUP($A64,OUTIL!$EU:$EZ,C$1,FALSE),"Ahmadovitch")))))))))/1000,0)</f>
        <v>2032</v>
      </c>
      <c r="D64" s="5">
        <f>ROUND(IF($A$49="Alimentation, boissons et tabacs",VLOOKUP($A64,OUTIL!$CH:$CM,D$1,FALSE),IF($A$49="Demi produits",VLOOKUP($A64,OUTIL!$CQ:$CV,D$1,FALSE),IF($A$49="Energie  et  lubrifiants",VLOOKUP($A64,OUTIL!$CY:$DD,D$1,FALSE),IF($A$49="Or industriel",VLOOKUP($A64,OUTIL!$DG:$DL,D$1,FALSE),IF($A$49="Produits bruts d'origine animale et vegetale",VLOOKUP($A64,OUTIL!$DO:$DT,D$1,FALSE),IF($A$49="Produits bruts d'origine minerale",VLOOKUP($A64,OUTIL!$DW:$EB,D$1,FALSE),IF($A$49="Produits finis de consommation",VLOOKUP($A64,OUTIL!$EE:$EJ,D$1,FALSE),IF($A$49="Produits finis d'equipement agricole",VLOOKUP($A64,OUTIL!$EM:$ER,D$1,FALSE),IF($A$49="Produits finis d'equipement industriel",VLOOKUP($A64,OUTIL!$EU:$EZ,D$1,FALSE),"Ahmadovitch")))))))))/1000,0)</f>
        <v>36020</v>
      </c>
      <c r="E64" s="5">
        <f>ROUND(IF($A$49="Alimentation, boissons et tabacs",VLOOKUP($A64,OUTIL!$CH:$CM,E$1,FALSE),IF($A$49="Demi produits",VLOOKUP($A64,OUTIL!$CQ:$CV,E$1,FALSE),IF($A$49="Energie  et  lubrifiants",VLOOKUP($A64,OUTIL!$CY:$DD,E$1,FALSE),IF($A$49="Or industriel",VLOOKUP($A64,OUTIL!$DG:$DL,E$1,FALSE),IF($A$49="Produits bruts d'origine animale et vegetale",VLOOKUP($A64,OUTIL!$DO:$DT,E$1,FALSE),IF($A$49="Produits bruts d'origine minerale",VLOOKUP($A64,OUTIL!$DW:$EB,E$1,FALSE),IF($A$49="Produits finis de consommation",VLOOKUP($A64,OUTIL!$EE:$EJ,E$1,FALSE),IF($A$49="Produits finis d'equipement agricole",VLOOKUP($A64,OUTIL!$EM:$ER,E$1,FALSE),IF($A$49="Produits finis d'equipement industriel",VLOOKUP($A64,OUTIL!$EU:$EZ,E$1,FALSE),"Ahmadovitch")))))))))/1000,0)</f>
        <v>1518</v>
      </c>
      <c r="F64" s="5">
        <f>ROUND(IF($A$49="Alimentation, boissons et tabacs",VLOOKUP($A64,OUTIL!$CH:$CM,F$1,FALSE),IF($A$49="Demi produits",VLOOKUP($A64,OUTIL!$CQ:$CV,F$1,FALSE),IF($A$49="Energie  et  lubrifiants",VLOOKUP($A64,OUTIL!$CY:$DD,F$1,FALSE),IF($A$49="Or industriel",VLOOKUP($A64,OUTIL!$DG:$DL,F$1,FALSE),IF($A$49="Produits bruts d'origine animale et vegetale",VLOOKUP($A64,OUTIL!$DO:$DT,F$1,FALSE),IF($A$49="Produits bruts d'origine minerale",VLOOKUP($A64,OUTIL!$DW:$EB,F$1,FALSE),IF($A$49="Produits finis de consommation",VLOOKUP($A64,OUTIL!$EE:$EJ,F$1,FALSE),IF($A$49="Produits finis d'equipement agricole",VLOOKUP($A64,OUTIL!$EM:$ER,F$1,FALSE),IF($A$49="Produits finis d'equipement industriel",VLOOKUP($A64,OUTIL!$EU:$EZ,F$1,FALSE),"Ahmadovitch")))))))))/1000,0)</f>
        <v>28053</v>
      </c>
    </row>
    <row r="65" spans="1:6" ht="16.5" x14ac:dyDescent="0.3">
      <c r="A65">
        <v>16</v>
      </c>
      <c r="B65" s="5" t="str">
        <f>IF($A$49="Alimentation, boissons et tabacs",VLOOKUP(VLOOKUP($A65,OUTIL!$CH:$CM,B$1,FALSE),REF!$K:$L,2,FALSE),IF($A$49="Demi produits",VLOOKUP(VLOOKUP($A65,OUTIL!$CQ:$CV,B$1,FALSE),REF!$N:$O,2,FALSE),IF($A$49="Energie  et  lubrifiants",VLOOKUP(VLOOKUP($A65,OUTIL!$CY:$DD,B$1,FALSE),REF!$Z:$AA,2,FALSE),IF($A$49="Or industriel",VLOOKUP(VLOOKUP($A65,OUTIL!$DG:$DL,B$1,FALSE),REF!$AC:$AD,2,FALSE),IF($A$49="Produits bruts d'origine animale et vegetale",VLOOKUP(VLOOKUP($A65,OUTIL!$DO:$DT,B$1,FALSE),REF!$Q:$R,2,FALSE),IF($A$49="Produits bruts d'origine minerale",VLOOKUP(VLOOKUP($A65,OUTIL!$DW:$EB,B$1,FALSE),REF!$AF:$AG,2,FALSE),IF($A$49="Produits finis de consommation",VLOOKUP(VLOOKUP($A65,OUTIL!$EE:$EJ,B$1,FALSE),REF!$T:$U,2,FALSE),IF($A$49="Produits finis d'equipement agricole",VLOOKUP(VLOOKUP($A65,OUTIL!$EM:$ER,B$1,FALSE),REF!$AI:$AJ,2,FALSE),IF($A$49="Produits finis d'equipement industriel",VLOOKUP(VLOOKUP($A65,OUTIL!$EU:$EZ,B$1,FALSE),REF!$W:$X,2,FALSE),"Ahmadovitch")))))))))</f>
        <v>Huile d'olive brute ou raffinée</v>
      </c>
      <c r="C65" s="5">
        <f>ROUND(IF($A$49="Alimentation, boissons et tabacs",VLOOKUP($A65,OUTIL!$CH:$CM,C$1,FALSE),IF($A$49="Demi produits",VLOOKUP($A65,OUTIL!$CQ:$CV,C$1,FALSE),IF($A$49="Energie  et  lubrifiants",VLOOKUP($A65,OUTIL!$CY:$DD,C$1,FALSE),IF($A$49="Or industriel",VLOOKUP($A65,OUTIL!$DG:$DL,C$1,FALSE),IF($A$49="Produits bruts d'origine animale et vegetale",VLOOKUP($A65,OUTIL!$DO:$DT,C$1,FALSE),IF($A$49="Produits bruts d'origine minerale",VLOOKUP($A65,OUTIL!$DW:$EB,C$1,FALSE),IF($A$49="Produits finis de consommation",VLOOKUP($A65,OUTIL!$EE:$EJ,C$1,FALSE),IF($A$49="Produits finis d'equipement agricole",VLOOKUP($A65,OUTIL!$EM:$ER,C$1,FALSE),IF($A$49="Produits finis d'equipement industriel",VLOOKUP($A65,OUTIL!$EU:$EZ,C$1,FALSE),"Ahmadovitch")))))))))/1000,0)</f>
        <v>805</v>
      </c>
      <c r="D65" s="5">
        <f>ROUND(IF($A$49="Alimentation, boissons et tabacs",VLOOKUP($A65,OUTIL!$CH:$CM,D$1,FALSE),IF($A$49="Demi produits",VLOOKUP($A65,OUTIL!$CQ:$CV,D$1,FALSE),IF($A$49="Energie  et  lubrifiants",VLOOKUP($A65,OUTIL!$CY:$DD,D$1,FALSE),IF($A$49="Or industriel",VLOOKUP($A65,OUTIL!$DG:$DL,D$1,FALSE),IF($A$49="Produits bruts d'origine animale et vegetale",VLOOKUP($A65,OUTIL!$DO:$DT,D$1,FALSE),IF($A$49="Produits bruts d'origine minerale",VLOOKUP($A65,OUTIL!$DW:$EB,D$1,FALSE),IF($A$49="Produits finis de consommation",VLOOKUP($A65,OUTIL!$EE:$EJ,D$1,FALSE),IF($A$49="Produits finis d'equipement agricole",VLOOKUP($A65,OUTIL!$EM:$ER,D$1,FALSE),IF($A$49="Produits finis d'equipement industriel",VLOOKUP($A65,OUTIL!$EU:$EZ,D$1,FALSE),"Ahmadovitch")))))))))/1000,0)</f>
        <v>34190</v>
      </c>
      <c r="E65" s="5">
        <f>ROUND(IF($A$49="Alimentation, boissons et tabacs",VLOOKUP($A65,OUTIL!$CH:$CM,E$1,FALSE),IF($A$49="Demi produits",VLOOKUP($A65,OUTIL!$CQ:$CV,E$1,FALSE),IF($A$49="Energie  et  lubrifiants",VLOOKUP($A65,OUTIL!$CY:$DD,E$1,FALSE),IF($A$49="Or industriel",VLOOKUP($A65,OUTIL!$DG:$DL,E$1,FALSE),IF($A$49="Produits bruts d'origine animale et vegetale",VLOOKUP($A65,OUTIL!$DO:$DT,E$1,FALSE),IF($A$49="Produits bruts d'origine minerale",VLOOKUP($A65,OUTIL!$DW:$EB,E$1,FALSE),IF($A$49="Produits finis de consommation",VLOOKUP($A65,OUTIL!$EE:$EJ,E$1,FALSE),IF($A$49="Produits finis d'equipement agricole",VLOOKUP($A65,OUTIL!$EM:$ER,E$1,FALSE),IF($A$49="Produits finis d'equipement industriel",VLOOKUP($A65,OUTIL!$EU:$EZ,E$1,FALSE),"Ahmadovitch")))))))))/1000,0)</f>
        <v>6553</v>
      </c>
      <c r="F65" s="5">
        <f>ROUND(IF($A$49="Alimentation, boissons et tabacs",VLOOKUP($A65,OUTIL!$CH:$CM,F$1,FALSE),IF($A$49="Demi produits",VLOOKUP($A65,OUTIL!$CQ:$CV,F$1,FALSE),IF($A$49="Energie  et  lubrifiants",VLOOKUP($A65,OUTIL!$CY:$DD,F$1,FALSE),IF($A$49="Or industriel",VLOOKUP($A65,OUTIL!$DG:$DL,F$1,FALSE),IF($A$49="Produits bruts d'origine animale et vegetale",VLOOKUP($A65,OUTIL!$DO:$DT,F$1,FALSE),IF($A$49="Produits bruts d'origine minerale",VLOOKUP($A65,OUTIL!$DW:$EB,F$1,FALSE),IF($A$49="Produits finis de consommation",VLOOKUP($A65,OUTIL!$EE:$EJ,F$1,FALSE),IF($A$49="Produits finis d'equipement agricole",VLOOKUP($A65,OUTIL!$EM:$ER,F$1,FALSE),IF($A$49="Produits finis d'equipement industriel",VLOOKUP($A65,OUTIL!$EU:$EZ,F$1,FALSE),"Ahmadovitch")))))))))/1000,0)</f>
        <v>311419</v>
      </c>
    </row>
    <row r="66" spans="1:6" ht="16.5" x14ac:dyDescent="0.3">
      <c r="A66">
        <v>17</v>
      </c>
      <c r="B66" s="5" t="str">
        <f>IF($A$49="Alimentation, boissons et tabacs",VLOOKUP(VLOOKUP($A66,OUTIL!$CH:$CM,B$1,FALSE),REF!$K:$L,2,FALSE),IF($A$49="Demi produits",VLOOKUP(VLOOKUP($A66,OUTIL!$CQ:$CV,B$1,FALSE),REF!$N:$O,2,FALSE),IF($A$49="Energie  et  lubrifiants",VLOOKUP(VLOOKUP($A66,OUTIL!$CY:$DD,B$1,FALSE),REF!$Z:$AA,2,FALSE),IF($A$49="Or industriel",VLOOKUP(VLOOKUP($A66,OUTIL!$DG:$DL,B$1,FALSE),REF!$AC:$AD,2,FALSE),IF($A$49="Produits bruts d'origine animale et vegetale",VLOOKUP(VLOOKUP($A66,OUTIL!$DO:$DT,B$1,FALSE),REF!$Q:$R,2,FALSE),IF($A$49="Produits bruts d'origine minerale",VLOOKUP(VLOOKUP($A66,OUTIL!$DW:$EB,B$1,FALSE),REF!$AF:$AG,2,FALSE),IF($A$49="Produits finis de consommation",VLOOKUP(VLOOKUP($A66,OUTIL!$EE:$EJ,B$1,FALSE),REF!$T:$U,2,FALSE),IF($A$49="Produits finis d'equipement agricole",VLOOKUP(VLOOKUP($A66,OUTIL!$EM:$ER,B$1,FALSE),REF!$AI:$AJ,2,FALSE),IF($A$49="Produits finis d'equipement industriel",VLOOKUP(VLOOKUP($A66,OUTIL!$EU:$EZ,B$1,FALSE),REF!$W:$X,2,FALSE),"Ahmadovitch")))))))))</f>
        <v>Déchets de matieres textiles</v>
      </c>
      <c r="C66" s="5">
        <f>ROUND(IF($A$49="Alimentation, boissons et tabacs",VLOOKUP($A66,OUTIL!$CH:$CM,C$1,FALSE),IF($A$49="Demi produits",VLOOKUP($A66,OUTIL!$CQ:$CV,C$1,FALSE),IF($A$49="Energie  et  lubrifiants",VLOOKUP($A66,OUTIL!$CY:$DD,C$1,FALSE),IF($A$49="Or industriel",VLOOKUP($A66,OUTIL!$DG:$DL,C$1,FALSE),IF($A$49="Produits bruts d'origine animale et vegetale",VLOOKUP($A66,OUTIL!$DO:$DT,C$1,FALSE),IF($A$49="Produits bruts d'origine minerale",VLOOKUP($A66,OUTIL!$DW:$EB,C$1,FALSE),IF($A$49="Produits finis de consommation",VLOOKUP($A66,OUTIL!$EE:$EJ,C$1,FALSE),IF($A$49="Produits finis d'equipement agricole",VLOOKUP($A66,OUTIL!$EM:$ER,C$1,FALSE),IF($A$49="Produits finis d'equipement industriel",VLOOKUP($A66,OUTIL!$EU:$EZ,C$1,FALSE),"Ahmadovitch")))))))))/1000,0)</f>
        <v>6952</v>
      </c>
      <c r="D66" s="5">
        <f>ROUND(IF($A$49="Alimentation, boissons et tabacs",VLOOKUP($A66,OUTIL!$CH:$CM,D$1,FALSE),IF($A$49="Demi produits",VLOOKUP($A66,OUTIL!$CQ:$CV,D$1,FALSE),IF($A$49="Energie  et  lubrifiants",VLOOKUP($A66,OUTIL!$CY:$DD,D$1,FALSE),IF($A$49="Or industriel",VLOOKUP($A66,OUTIL!$DG:$DL,D$1,FALSE),IF($A$49="Produits bruts d'origine animale et vegetale",VLOOKUP($A66,OUTIL!$DO:$DT,D$1,FALSE),IF($A$49="Produits bruts d'origine minerale",VLOOKUP($A66,OUTIL!$DW:$EB,D$1,FALSE),IF($A$49="Produits finis de consommation",VLOOKUP($A66,OUTIL!$EE:$EJ,D$1,FALSE),IF($A$49="Produits finis d'equipement agricole",VLOOKUP($A66,OUTIL!$EM:$ER,D$1,FALSE),IF($A$49="Produits finis d'equipement industriel",VLOOKUP($A66,OUTIL!$EU:$EZ,D$1,FALSE),"Ahmadovitch")))))))))/1000,0)</f>
        <v>21575</v>
      </c>
      <c r="E66" s="5">
        <f>ROUND(IF($A$49="Alimentation, boissons et tabacs",VLOOKUP($A66,OUTIL!$CH:$CM,E$1,FALSE),IF($A$49="Demi produits",VLOOKUP($A66,OUTIL!$CQ:$CV,E$1,FALSE),IF($A$49="Energie  et  lubrifiants",VLOOKUP($A66,OUTIL!$CY:$DD,E$1,FALSE),IF($A$49="Or industriel",VLOOKUP($A66,OUTIL!$DG:$DL,E$1,FALSE),IF($A$49="Produits bruts d'origine animale et vegetale",VLOOKUP($A66,OUTIL!$DO:$DT,E$1,FALSE),IF($A$49="Produits bruts d'origine minerale",VLOOKUP($A66,OUTIL!$DW:$EB,E$1,FALSE),IF($A$49="Produits finis de consommation",VLOOKUP($A66,OUTIL!$EE:$EJ,E$1,FALSE),IF($A$49="Produits finis d'equipement agricole",VLOOKUP($A66,OUTIL!$EM:$ER,E$1,FALSE),IF($A$49="Produits finis d'equipement industriel",VLOOKUP($A66,OUTIL!$EU:$EZ,E$1,FALSE),"Ahmadovitch")))))))))/1000,0)</f>
        <v>5320</v>
      </c>
      <c r="F66" s="5">
        <f>ROUND(IF($A$49="Alimentation, boissons et tabacs",VLOOKUP($A66,OUTIL!$CH:$CM,F$1,FALSE),IF($A$49="Demi produits",VLOOKUP($A66,OUTIL!$CQ:$CV,F$1,FALSE),IF($A$49="Energie  et  lubrifiants",VLOOKUP($A66,OUTIL!$CY:$DD,F$1,FALSE),IF($A$49="Or industriel",VLOOKUP($A66,OUTIL!$DG:$DL,F$1,FALSE),IF($A$49="Produits bruts d'origine animale et vegetale",VLOOKUP($A66,OUTIL!$DO:$DT,F$1,FALSE),IF($A$49="Produits bruts d'origine minerale",VLOOKUP($A66,OUTIL!$DW:$EB,F$1,FALSE),IF($A$49="Produits finis de consommation",VLOOKUP($A66,OUTIL!$EE:$EJ,F$1,FALSE),IF($A$49="Produits finis d'equipement agricole",VLOOKUP($A66,OUTIL!$EM:$ER,F$1,FALSE),IF($A$49="Produits finis d'equipement industriel",VLOOKUP($A66,OUTIL!$EU:$EZ,F$1,FALSE),"Ahmadovitch")))))))))/1000,0)</f>
        <v>16243</v>
      </c>
    </row>
    <row r="67" spans="1:6" ht="16.5" x14ac:dyDescent="0.3">
      <c r="B67" s="5" t="s">
        <v>49</v>
      </c>
      <c r="C67" s="5">
        <f>C49-SUM(C50:C66)</f>
        <v>2050</v>
      </c>
      <c r="D67" s="5">
        <f>D49-SUM(D50:D66)</f>
        <v>61500</v>
      </c>
      <c r="E67" s="5">
        <f>E49-SUM(E50:E66)</f>
        <v>2216</v>
      </c>
      <c r="F67" s="5">
        <f>F49-SUM(F50:F66)</f>
        <v>66669</v>
      </c>
    </row>
    <row r="68" spans="1:6" x14ac:dyDescent="0.25">
      <c r="A68" t="s">
        <v>220</v>
      </c>
      <c r="B68" s="2" t="str">
        <f>IF($A$68="Alimentation, boissons et tabacs",VLOOKUP(VLOOKUP($A68,OUTIL!$CH:$CM,B$1,FALSE),REF!$K:$L,2,FALSE),IF($A$68="Demi produits",VLOOKUP(VLOOKUP($A68,OUTIL!$CQ:$CV,B$1,FALSE),REF!$N:$O,2,FALSE),IF($A$68="Energie  et  lubrifiants",VLOOKUP(VLOOKUP($A68,OUTIL!$CY:$DD,B$1,FALSE),REF!$Z:$AA,2,FALSE),IF($A$68="Or industriel",VLOOKUP(VLOOKUP($A68,OUTIL!$DG:$DL,B$1,FALSE),REF!$AC:$AD,2,FALSE),IF($A$68="Produits bruts d'origine animale et vegetale",VLOOKUP(VLOOKUP($A68,OUTIL!$DO:$DT,B$1,FALSE),REF!$Q:$R,2,FALSE),IF($A$68="Produits bruts d'origine minerale",VLOOKUP(VLOOKUP($A68,OUTIL!$DW:$EB,B$1,FALSE),REF!$AF:$AG,2,FALSE),IF($A$68="Produits finis de consommation",VLOOKUP(VLOOKUP($A68,OUTIL!$EE:$EJ,B$1,FALSE),REF!$T:$U,2,FALSE),IF($A$68="Produits finis d'equipement agricole",VLOOKUP(VLOOKUP($A68,OUTIL!$EM:$ER,B$1,FALSE),REF!$AI:$AJ,2,FALSE),IF($A$68="Produits finis d'equipement industriel",VLOOKUP(VLOOKUP($A68,OUTIL!$EU:$EZ,B$1,FALSE),REF!$W:$X,2,FALSE),"Ahmadovitch")))))))))</f>
        <v>PRODUITS BRUTS D'ORIGINE MINERALE</v>
      </c>
      <c r="C68" s="2">
        <f>ROUND(IF($A$68="Alimentation, boissons et tabacs",VLOOKUP($A68,OUTIL!$CH:$CM,C$1,FALSE),IF($A$68="Demi produits",VLOOKUP($A68,OUTIL!$CQ:$CV,C$1,FALSE),IF($A$68="Energie  et  lubrifiants",VLOOKUP($A68,OUTIL!$CY:$DD,C$1,FALSE),IF($A$68="Or industriel",VLOOKUP($A68,OUTIL!$DG:$DL,C$1,FALSE),IF($A$68="Produits bruts d'origine animale et vegetale",VLOOKUP($A68,OUTIL!$DO:$DT,C$1,FALSE),IF($A$68="Produits bruts d'origine minerale",VLOOKUP($A68,OUTIL!$DW:$EB,C$1,FALSE),IF($A$68="Produits finis de consommation",VLOOKUP($A68,OUTIL!$EE:$EJ,C$1,FALSE),IF($A$68="Produits finis d'equipement agricole",VLOOKUP($A68,OUTIL!$EM:$ER,C$1,FALSE),IF($A$68="Produits finis d'equipement industriel",VLOOKUP($A68,OUTIL!$EU:$EZ,C$1,FALSE),"Ahmadovitch")))))))))/1000,0)</f>
        <v>2200346</v>
      </c>
      <c r="D68" s="2">
        <f>ROUND(IF($A$68="Alimentation, boissons et tabacs",VLOOKUP($A68,OUTIL!$CH:$CM,D$1,FALSE),IF($A$68="Demi produits",VLOOKUP($A68,OUTIL!$CQ:$CV,D$1,FALSE),IF($A$68="Energie  et  lubrifiants",VLOOKUP($A68,OUTIL!$CY:$DD,D$1,FALSE),IF($A$68="Or industriel",VLOOKUP($A68,OUTIL!$DG:$DL,D$1,FALSE),IF($A$68="Produits bruts d'origine animale et vegetale",VLOOKUP($A68,OUTIL!$DO:$DT,D$1,FALSE),IF($A$68="Produits bruts d'origine minerale",VLOOKUP($A68,OUTIL!$DW:$EB,D$1,FALSE),IF($A$68="Produits finis de consommation",VLOOKUP($A68,OUTIL!$EE:$EJ,D$1,FALSE),IF($A$68="Produits finis d'equipement agricole",VLOOKUP($A68,OUTIL!$EM:$ER,D$1,FALSE),IF($A$68="Produits finis d'equipement industriel",VLOOKUP($A68,OUTIL!$EU:$EZ,D$1,FALSE),"Ahmadovitch")))))))))/1000,0)</f>
        <v>8708951</v>
      </c>
      <c r="E68" s="2">
        <f>ROUND(IF($A$68="Alimentation, boissons et tabacs",VLOOKUP($A68,OUTIL!$CH:$CM,E$1,FALSE),IF($A$68="Demi produits",VLOOKUP($A68,OUTIL!$CQ:$CV,E$1,FALSE),IF($A$68="Energie  et  lubrifiants",VLOOKUP($A68,OUTIL!$CY:$DD,E$1,FALSE),IF($A$68="Or industriel",VLOOKUP($A68,OUTIL!$DG:$DL,E$1,FALSE),IF($A$68="Produits bruts d'origine animale et vegetale",VLOOKUP($A68,OUTIL!$DO:$DT,E$1,FALSE),IF($A$68="Produits bruts d'origine minerale",VLOOKUP($A68,OUTIL!$DW:$EB,E$1,FALSE),IF($A$68="Produits finis de consommation",VLOOKUP($A68,OUTIL!$EE:$EJ,E$1,FALSE),IF($A$68="Produits finis d'equipement agricole",VLOOKUP($A68,OUTIL!$EM:$ER,E$1,FALSE),IF($A$68="Produits finis d'equipement industriel",VLOOKUP($A68,OUTIL!$EU:$EZ,E$1,FALSE),"Ahmadovitch")))))))))/1000,0)</f>
        <v>2005813</v>
      </c>
      <c r="F68" s="2">
        <f>ROUND(IF($A$68="Alimentation, boissons et tabacs",VLOOKUP($A68,OUTIL!$CH:$CM,F$1,FALSE),IF($A$68="Demi produits",VLOOKUP($A68,OUTIL!$CQ:$CV,F$1,FALSE),IF($A$68="Energie  et  lubrifiants",VLOOKUP($A68,OUTIL!$CY:$DD,F$1,FALSE),IF($A$68="Or industriel",VLOOKUP($A68,OUTIL!$DG:$DL,F$1,FALSE),IF($A$68="Produits bruts d'origine animale et vegetale",VLOOKUP($A68,OUTIL!$DO:$DT,F$1,FALSE),IF($A$68="Produits bruts d'origine minerale",VLOOKUP($A68,OUTIL!$DW:$EB,F$1,FALSE),IF($A$68="Produits finis de consommation",VLOOKUP($A68,OUTIL!$EE:$EJ,F$1,FALSE),IF($A$68="Produits finis d'equipement agricole",VLOOKUP($A68,OUTIL!$EM:$ER,F$1,FALSE),IF($A$68="Produits finis d'equipement industriel",VLOOKUP($A68,OUTIL!$EU:$EZ,F$1,FALSE),"Ahmadovitch")))))))))/1000,0)</f>
        <v>4006903</v>
      </c>
    </row>
    <row r="69" spans="1:6" ht="16.5" x14ac:dyDescent="0.3">
      <c r="A69">
        <v>1</v>
      </c>
      <c r="B69" s="5" t="str">
        <f>IF($A$68="Alimentation, boissons et tabacs",VLOOKUP(VLOOKUP($A69,OUTIL!$CH:$CM,B$1,FALSE),REF!$K:$L,2,FALSE),IF($A$68="Demi produits",VLOOKUP(VLOOKUP($A69,OUTIL!$CQ:$CV,B$1,FALSE),REF!$N:$O,2,FALSE),IF($A$68="Energie  et  lubrifiants",VLOOKUP(VLOOKUP($A69,OUTIL!$CY:$DD,B$1,FALSE),REF!$Z:$AA,2,FALSE),IF($A$68="Or industriel",VLOOKUP(VLOOKUP($A69,OUTIL!$DG:$DL,B$1,FALSE),REF!$AC:$AD,2,FALSE),IF($A$68="Produits bruts d'origine animale et vegetale",VLOOKUP(VLOOKUP($A69,OUTIL!$DO:$DT,B$1,FALSE),REF!$Q:$R,2,FALSE),IF($A$68="Produits bruts d'origine minerale",VLOOKUP(VLOOKUP($A69,OUTIL!$DW:$EB,B$1,FALSE),REF!$AF:$AG,2,FALSE),IF($A$68="Produits finis de consommation",VLOOKUP(VLOOKUP($A69,OUTIL!$EE:$EJ,B$1,FALSE),REF!$T:$U,2,FALSE),IF($A$68="Produits finis d'equipement agricole",VLOOKUP(VLOOKUP($A69,OUTIL!$EM:$ER,B$1,FALSE),REF!$AI:$AJ,2,FALSE),IF($A$68="Produits finis d'equipement industriel",VLOOKUP(VLOOKUP($A69,OUTIL!$EU:$EZ,B$1,FALSE),REF!$W:$X,2,FALSE),"Ahmadovitch")))))))))</f>
        <v>Soufres bruts et non raffinés</v>
      </c>
      <c r="C69" s="5">
        <f>ROUND(IF($A$68="Alimentation, boissons et tabacs",VLOOKUP($A69,OUTIL!$CH:$CM,C$1,FALSE),IF($A$68="Demi produits",VLOOKUP($A69,OUTIL!$CQ:$CV,C$1,FALSE),IF($A$68="Energie  et  lubrifiants",VLOOKUP($A69,OUTIL!$CY:$DD,C$1,FALSE),IF($A$68="Or industriel",VLOOKUP($A69,OUTIL!$DG:$DL,C$1,FALSE),IF($A$68="Produits bruts d'origine animale et vegetale",VLOOKUP($A69,OUTIL!$DO:$DT,C$1,FALSE),IF($A$68="Produits bruts d'origine minerale",VLOOKUP($A69,OUTIL!$DW:$EB,C$1,FALSE),IF($A$68="Produits finis de consommation",VLOOKUP($A69,OUTIL!$EE:$EJ,C$1,FALSE),IF($A$68="Produits finis d'equipement agricole",VLOOKUP($A69,OUTIL!$EM:$ER,C$1,FALSE),IF($A$68="Produits finis d'equipement industriel",VLOOKUP($A69,OUTIL!$EU:$EZ,C$1,FALSE),"Ahmadovitch")))))))))/1000,0)</f>
        <v>1712014</v>
      </c>
      <c r="D69" s="5">
        <f>ROUND(IF($A$68="Alimentation, boissons et tabacs",VLOOKUP($A69,OUTIL!$CH:$CM,D$1,FALSE),IF($A$68="Demi produits",VLOOKUP($A69,OUTIL!$CQ:$CV,D$1,FALSE),IF($A$68="Energie  et  lubrifiants",VLOOKUP($A69,OUTIL!$CY:$DD,D$1,FALSE),IF($A$68="Or industriel",VLOOKUP($A69,OUTIL!$DG:$DL,D$1,FALSE),IF($A$68="Produits bruts d'origine animale et vegetale",VLOOKUP($A69,OUTIL!$DO:$DT,D$1,FALSE),IF($A$68="Produits bruts d'origine minerale",VLOOKUP($A69,OUTIL!$DW:$EB,D$1,FALSE),IF($A$68="Produits finis de consommation",VLOOKUP($A69,OUTIL!$EE:$EJ,D$1,FALSE),IF($A$68="Produits finis d'equipement agricole",VLOOKUP($A69,OUTIL!$EM:$ER,D$1,FALSE),IF($A$68="Produits finis d'equipement industriel",VLOOKUP($A69,OUTIL!$EU:$EZ,D$1,FALSE),"Ahmadovitch")))))))))/1000,0)</f>
        <v>6904198</v>
      </c>
      <c r="E69" s="5">
        <f>ROUND(IF($A$68="Alimentation, boissons et tabacs",VLOOKUP($A69,OUTIL!$CH:$CM,E$1,FALSE),IF($A$68="Demi produits",VLOOKUP($A69,OUTIL!$CQ:$CV,E$1,FALSE),IF($A$68="Energie  et  lubrifiants",VLOOKUP($A69,OUTIL!$CY:$DD,E$1,FALSE),IF($A$68="Or industriel",VLOOKUP($A69,OUTIL!$DG:$DL,E$1,FALSE),IF($A$68="Produits bruts d'origine animale et vegetale",VLOOKUP($A69,OUTIL!$DO:$DT,E$1,FALSE),IF($A$68="Produits bruts d'origine minerale",VLOOKUP($A69,OUTIL!$DW:$EB,E$1,FALSE),IF($A$68="Produits finis de consommation",VLOOKUP($A69,OUTIL!$EE:$EJ,E$1,FALSE),IF($A$68="Produits finis d'equipement agricole",VLOOKUP($A69,OUTIL!$EM:$ER,E$1,FALSE),IF($A$68="Produits finis d'equipement industriel",VLOOKUP($A69,OUTIL!$EU:$EZ,E$1,FALSE),"Ahmadovitch")))))))))/1000,0)</f>
        <v>1590615</v>
      </c>
      <c r="F69" s="5">
        <f>ROUND(IF($A$68="Alimentation, boissons et tabacs",VLOOKUP($A69,OUTIL!$CH:$CM,F$1,FALSE),IF($A$68="Demi produits",VLOOKUP($A69,OUTIL!$CQ:$CV,F$1,FALSE),IF($A$68="Energie  et  lubrifiants",VLOOKUP($A69,OUTIL!$CY:$DD,F$1,FALSE),IF($A$68="Or industriel",VLOOKUP($A69,OUTIL!$DG:$DL,F$1,FALSE),IF($A$68="Produits bruts d'origine animale et vegetale",VLOOKUP($A69,OUTIL!$DO:$DT,F$1,FALSE),IF($A$68="Produits bruts d'origine minerale",VLOOKUP($A69,OUTIL!$DW:$EB,F$1,FALSE),IF($A$68="Produits finis de consommation",VLOOKUP($A69,OUTIL!$EE:$EJ,F$1,FALSE),IF($A$68="Produits finis d'equipement agricole",VLOOKUP($A69,OUTIL!$EM:$ER,F$1,FALSE),IF($A$68="Produits finis d'equipement industriel",VLOOKUP($A69,OUTIL!$EU:$EZ,F$1,FALSE),"Ahmadovitch")))))))))/1000,0)</f>
        <v>2578970</v>
      </c>
    </row>
    <row r="70" spans="1:6" ht="16.5" x14ac:dyDescent="0.3">
      <c r="A70">
        <v>2</v>
      </c>
      <c r="B70" s="5" t="str">
        <f>IF($A$68="Alimentation, boissons et tabacs",VLOOKUP(VLOOKUP($A70,OUTIL!$CH:$CM,B$1,FALSE),REF!$K:$L,2,FALSE),IF($A$68="Demi produits",VLOOKUP(VLOOKUP($A70,OUTIL!$CQ:$CV,B$1,FALSE),REF!$N:$O,2,FALSE),IF($A$68="Energie  et  lubrifiants",VLOOKUP(VLOOKUP($A70,OUTIL!$CY:$DD,B$1,FALSE),REF!$Z:$AA,2,FALSE),IF($A$68="Or industriel",VLOOKUP(VLOOKUP($A70,OUTIL!$DG:$DL,B$1,FALSE),REF!$AC:$AD,2,FALSE),IF($A$68="Produits bruts d'origine animale et vegetale",VLOOKUP(VLOOKUP($A70,OUTIL!$DO:$DT,B$1,FALSE),REF!$Q:$R,2,FALSE),IF($A$68="Produits bruts d'origine minerale",VLOOKUP(VLOOKUP($A70,OUTIL!$DW:$EB,B$1,FALSE),REF!$AF:$AG,2,FALSE),IF($A$68="Produits finis de consommation",VLOOKUP(VLOOKUP($A70,OUTIL!$EE:$EJ,B$1,FALSE),REF!$T:$U,2,FALSE),IF($A$68="Produits finis d'equipement agricole",VLOOKUP(VLOOKUP($A70,OUTIL!$EM:$ER,B$1,FALSE),REF!$AI:$AJ,2,FALSE),IF($A$68="Produits finis d'equipement industriel",VLOOKUP(VLOOKUP($A70,OUTIL!$EU:$EZ,B$1,FALSE),REF!$W:$X,2,FALSE),"Ahmadovitch")))))))))</f>
        <v>Ferraille, déchets, débris de cuivre,fonte, fer, acier et autres mierais</v>
      </c>
      <c r="C70" s="5">
        <f>ROUND(IF($A$68="Alimentation, boissons et tabacs",VLOOKUP($A70,OUTIL!$CH:$CM,C$1,FALSE),IF($A$68="Demi produits",VLOOKUP($A70,OUTIL!$CQ:$CV,C$1,FALSE),IF($A$68="Energie  et  lubrifiants",VLOOKUP($A70,OUTIL!$CY:$DD,C$1,FALSE),IF($A$68="Or industriel",VLOOKUP($A70,OUTIL!$DG:$DL,C$1,FALSE),IF($A$68="Produits bruts d'origine animale et vegetale",VLOOKUP($A70,OUTIL!$DO:$DT,C$1,FALSE),IF($A$68="Produits bruts d'origine minerale",VLOOKUP($A70,OUTIL!$DW:$EB,C$1,FALSE),IF($A$68="Produits finis de consommation",VLOOKUP($A70,OUTIL!$EE:$EJ,C$1,FALSE),IF($A$68="Produits finis d'equipement agricole",VLOOKUP($A70,OUTIL!$EM:$ER,C$1,FALSE),IF($A$68="Produits finis d'equipement industriel",VLOOKUP($A70,OUTIL!$EU:$EZ,C$1,FALSE),"Ahmadovitch")))))))))/1000,0)</f>
        <v>372340</v>
      </c>
      <c r="D70" s="5">
        <f>ROUND(IF($A$68="Alimentation, boissons et tabacs",VLOOKUP($A70,OUTIL!$CH:$CM,D$1,FALSE),IF($A$68="Demi produits",VLOOKUP($A70,OUTIL!$CQ:$CV,D$1,FALSE),IF($A$68="Energie  et  lubrifiants",VLOOKUP($A70,OUTIL!$CY:$DD,D$1,FALSE),IF($A$68="Or industriel",VLOOKUP($A70,OUTIL!$DG:$DL,D$1,FALSE),IF($A$68="Produits bruts d'origine animale et vegetale",VLOOKUP($A70,OUTIL!$DO:$DT,D$1,FALSE),IF($A$68="Produits bruts d'origine minerale",VLOOKUP($A70,OUTIL!$DW:$EB,D$1,FALSE),IF($A$68="Produits finis de consommation",VLOOKUP($A70,OUTIL!$EE:$EJ,D$1,FALSE),IF($A$68="Produits finis d'equipement agricole",VLOOKUP($A70,OUTIL!$EM:$ER,D$1,FALSE),IF($A$68="Produits finis d'equipement industriel",VLOOKUP($A70,OUTIL!$EU:$EZ,D$1,FALSE),"Ahmadovitch")))))))))/1000,0)</f>
        <v>1368505</v>
      </c>
      <c r="E70" s="5">
        <f>ROUND(IF($A$68="Alimentation, boissons et tabacs",VLOOKUP($A70,OUTIL!$CH:$CM,E$1,FALSE),IF($A$68="Demi produits",VLOOKUP($A70,OUTIL!$CQ:$CV,E$1,FALSE),IF($A$68="Energie  et  lubrifiants",VLOOKUP($A70,OUTIL!$CY:$DD,E$1,FALSE),IF($A$68="Or industriel",VLOOKUP($A70,OUTIL!$DG:$DL,E$1,FALSE),IF($A$68="Produits bruts d'origine animale et vegetale",VLOOKUP($A70,OUTIL!$DO:$DT,E$1,FALSE),IF($A$68="Produits bruts d'origine minerale",VLOOKUP($A70,OUTIL!$DW:$EB,E$1,FALSE),IF($A$68="Produits finis de consommation",VLOOKUP($A70,OUTIL!$EE:$EJ,E$1,FALSE),IF($A$68="Produits finis d'equipement agricole",VLOOKUP($A70,OUTIL!$EM:$ER,E$1,FALSE),IF($A$68="Produits finis d'equipement industriel",VLOOKUP($A70,OUTIL!$EU:$EZ,E$1,FALSE),"Ahmadovitch")))))))))/1000,0)</f>
        <v>274233</v>
      </c>
      <c r="F70" s="5">
        <f>ROUND(IF($A$68="Alimentation, boissons et tabacs",VLOOKUP($A70,OUTIL!$CH:$CM,F$1,FALSE),IF($A$68="Demi produits",VLOOKUP($A70,OUTIL!$CQ:$CV,F$1,FALSE),IF($A$68="Energie  et  lubrifiants",VLOOKUP($A70,OUTIL!$CY:$DD,F$1,FALSE),IF($A$68="Or industriel",VLOOKUP($A70,OUTIL!$DG:$DL,F$1,FALSE),IF($A$68="Produits bruts d'origine animale et vegetale",VLOOKUP($A70,OUTIL!$DO:$DT,F$1,FALSE),IF($A$68="Produits bruts d'origine minerale",VLOOKUP($A70,OUTIL!$DW:$EB,F$1,FALSE),IF($A$68="Produits finis de consommation",VLOOKUP($A70,OUTIL!$EE:$EJ,F$1,FALSE),IF($A$68="Produits finis d'equipement agricole",VLOOKUP($A70,OUTIL!$EM:$ER,F$1,FALSE),IF($A$68="Produits finis d'equipement industriel",VLOOKUP($A70,OUTIL!$EU:$EZ,F$1,FALSE),"Ahmadovitch")))))))))/1000,0)</f>
        <v>1021214</v>
      </c>
    </row>
    <row r="71" spans="1:6" ht="16.5" x14ac:dyDescent="0.3">
      <c r="A71">
        <v>3</v>
      </c>
      <c r="B71" s="5" t="str">
        <f>IF($A$68="Alimentation, boissons et tabacs",VLOOKUP(VLOOKUP($A71,OUTIL!$CH:$CM,B$1,FALSE),REF!$K:$L,2,FALSE),IF($A$68="Demi produits",VLOOKUP(VLOOKUP($A71,OUTIL!$CQ:$CV,B$1,FALSE),REF!$N:$O,2,FALSE),IF($A$68="Energie  et  lubrifiants",VLOOKUP(VLOOKUP($A71,OUTIL!$CY:$DD,B$1,FALSE),REF!$Z:$AA,2,FALSE),IF($A$68="Or industriel",VLOOKUP(VLOOKUP($A71,OUTIL!$DG:$DL,B$1,FALSE),REF!$AC:$AD,2,FALSE),IF($A$68="Produits bruts d'origine animale et vegetale",VLOOKUP(VLOOKUP($A71,OUTIL!$DO:$DT,B$1,FALSE),REF!$Q:$R,2,FALSE),IF($A$68="Produits bruts d'origine minerale",VLOOKUP(VLOOKUP($A71,OUTIL!$DW:$EB,B$1,FALSE),REF!$AF:$AG,2,FALSE),IF($A$68="Produits finis de consommation",VLOOKUP(VLOOKUP($A71,OUTIL!$EE:$EJ,B$1,FALSE),REF!$T:$U,2,FALSE),IF($A$68="Produits finis d'equipement agricole",VLOOKUP(VLOOKUP($A71,OUTIL!$EM:$ER,B$1,FALSE),REF!$AI:$AJ,2,FALSE),IF($A$68="Produits finis d'equipement industriel",VLOOKUP(VLOOKUP($A71,OUTIL!$EU:$EZ,B$1,FALSE),REF!$W:$X,2,FALSE),"Ahmadovitch")))))))))</f>
        <v>Fibres textiles synthétiques</v>
      </c>
      <c r="C71" s="5">
        <f>ROUND(IF($A$68="Alimentation, boissons et tabacs",VLOOKUP($A71,OUTIL!$CH:$CM,C$1,FALSE),IF($A$68="Demi produits",VLOOKUP($A71,OUTIL!$CQ:$CV,C$1,FALSE),IF($A$68="Energie  et  lubrifiants",VLOOKUP($A71,OUTIL!$CY:$DD,C$1,FALSE),IF($A$68="Or industriel",VLOOKUP($A71,OUTIL!$DG:$DL,C$1,FALSE),IF($A$68="Produits bruts d'origine animale et vegetale",VLOOKUP($A71,OUTIL!$DO:$DT,C$1,FALSE),IF($A$68="Produits bruts d'origine minerale",VLOOKUP($A71,OUTIL!$DW:$EB,C$1,FALSE),IF($A$68="Produits finis de consommation",VLOOKUP($A71,OUTIL!$EE:$EJ,C$1,FALSE),IF($A$68="Produits finis d'equipement agricole",VLOOKUP($A71,OUTIL!$EM:$ER,C$1,FALSE),IF($A$68="Produits finis d'equipement industriel",VLOOKUP($A71,OUTIL!$EU:$EZ,C$1,FALSE),"Ahmadovitch")))))))))/1000,0)</f>
        <v>9030</v>
      </c>
      <c r="D71" s="5">
        <f>ROUND(IF($A$68="Alimentation, boissons et tabacs",VLOOKUP($A71,OUTIL!$CH:$CM,D$1,FALSE),IF($A$68="Demi produits",VLOOKUP($A71,OUTIL!$CQ:$CV,D$1,FALSE),IF($A$68="Energie  et  lubrifiants",VLOOKUP($A71,OUTIL!$CY:$DD,D$1,FALSE),IF($A$68="Or industriel",VLOOKUP($A71,OUTIL!$DG:$DL,D$1,FALSE),IF($A$68="Produits bruts d'origine animale et vegetale",VLOOKUP($A71,OUTIL!$DO:$DT,D$1,FALSE),IF($A$68="Produits bruts d'origine minerale",VLOOKUP($A71,OUTIL!$DW:$EB,D$1,FALSE),IF($A$68="Produits finis de consommation",VLOOKUP($A71,OUTIL!$EE:$EJ,D$1,FALSE),IF($A$68="Produits finis d'equipement agricole",VLOOKUP($A71,OUTIL!$EM:$ER,D$1,FALSE),IF($A$68="Produits finis d'equipement industriel",VLOOKUP($A71,OUTIL!$EU:$EZ,D$1,FALSE),"Ahmadovitch")))))))))/1000,0)</f>
        <v>129851</v>
      </c>
      <c r="E71" s="5">
        <f>ROUND(IF($A$68="Alimentation, boissons et tabacs",VLOOKUP($A71,OUTIL!$CH:$CM,E$1,FALSE),IF($A$68="Demi produits",VLOOKUP($A71,OUTIL!$CQ:$CV,E$1,FALSE),IF($A$68="Energie  et  lubrifiants",VLOOKUP($A71,OUTIL!$CY:$DD,E$1,FALSE),IF($A$68="Or industriel",VLOOKUP($A71,OUTIL!$DG:$DL,E$1,FALSE),IF($A$68="Produits bruts d'origine animale et vegetale",VLOOKUP($A71,OUTIL!$DO:$DT,E$1,FALSE),IF($A$68="Produits bruts d'origine minerale",VLOOKUP($A71,OUTIL!$DW:$EB,E$1,FALSE),IF($A$68="Produits finis de consommation",VLOOKUP($A71,OUTIL!$EE:$EJ,E$1,FALSE),IF($A$68="Produits finis d'equipement agricole",VLOOKUP($A71,OUTIL!$EM:$ER,E$1,FALSE),IF($A$68="Produits finis d'equipement industriel",VLOOKUP($A71,OUTIL!$EU:$EZ,E$1,FALSE),"Ahmadovitch")))))))))/1000,0)</f>
        <v>7487</v>
      </c>
      <c r="F71" s="5">
        <f>ROUND(IF($A$68="Alimentation, boissons et tabacs",VLOOKUP($A71,OUTIL!$CH:$CM,F$1,FALSE),IF($A$68="Demi produits",VLOOKUP($A71,OUTIL!$CQ:$CV,F$1,FALSE),IF($A$68="Energie  et  lubrifiants",VLOOKUP($A71,OUTIL!$CY:$DD,F$1,FALSE),IF($A$68="Or industriel",VLOOKUP($A71,OUTIL!$DG:$DL,F$1,FALSE),IF($A$68="Produits bruts d'origine animale et vegetale",VLOOKUP($A71,OUTIL!$DO:$DT,F$1,FALSE),IF($A$68="Produits bruts d'origine minerale",VLOOKUP($A71,OUTIL!$DW:$EB,F$1,FALSE),IF($A$68="Produits finis de consommation",VLOOKUP($A71,OUTIL!$EE:$EJ,F$1,FALSE),IF($A$68="Produits finis d'equipement agricole",VLOOKUP($A71,OUTIL!$EM:$ER,F$1,FALSE),IF($A$68="Produits finis d'equipement industriel",VLOOKUP($A71,OUTIL!$EU:$EZ,F$1,FALSE),"Ahmadovitch")))))))))/1000,0)</f>
        <v>121088</v>
      </c>
    </row>
    <row r="72" spans="1:6" ht="16.5" x14ac:dyDescent="0.3">
      <c r="A72">
        <v>4</v>
      </c>
      <c r="B72" s="5" t="str">
        <f>IF($A$68="Alimentation, boissons et tabacs",VLOOKUP(VLOOKUP($A72,OUTIL!$CH:$CM,B$1,FALSE),REF!$K:$L,2,FALSE),IF($A$68="Demi produits",VLOOKUP(VLOOKUP($A72,OUTIL!$CQ:$CV,B$1,FALSE),REF!$N:$O,2,FALSE),IF($A$68="Energie  et  lubrifiants",VLOOKUP(VLOOKUP($A72,OUTIL!$CY:$DD,B$1,FALSE),REF!$Z:$AA,2,FALSE),IF($A$68="Or industriel",VLOOKUP(VLOOKUP($A72,OUTIL!$DG:$DL,B$1,FALSE),REF!$AC:$AD,2,FALSE),IF($A$68="Produits bruts d'origine animale et vegetale",VLOOKUP(VLOOKUP($A72,OUTIL!$DO:$DT,B$1,FALSE),REF!$Q:$R,2,FALSE),IF($A$68="Produits bruts d'origine minerale",VLOOKUP(VLOOKUP($A72,OUTIL!$DW:$EB,B$1,FALSE),REF!$AF:$AG,2,FALSE),IF($A$68="Produits finis de consommation",VLOOKUP(VLOOKUP($A72,OUTIL!$EE:$EJ,B$1,FALSE),REF!$T:$U,2,FALSE),IF($A$68="Produits finis d'equipement agricole",VLOOKUP(VLOOKUP($A72,OUTIL!$EM:$ER,B$1,FALSE),REF!$AI:$AJ,2,FALSE),IF($A$68="Produits finis d'equipement industriel",VLOOKUP(VLOOKUP($A72,OUTIL!$EU:$EZ,B$1,FALSE),REF!$W:$X,2,FALSE),"Ahmadovitch")))))))))</f>
        <v>Caoutchouc synthétique</v>
      </c>
      <c r="C72" s="5">
        <f>ROUND(IF($A$68="Alimentation, boissons et tabacs",VLOOKUP($A72,OUTIL!$CH:$CM,C$1,FALSE),IF($A$68="Demi produits",VLOOKUP($A72,OUTIL!$CQ:$CV,C$1,FALSE),IF($A$68="Energie  et  lubrifiants",VLOOKUP($A72,OUTIL!$CY:$DD,C$1,FALSE),IF($A$68="Or industriel",VLOOKUP($A72,OUTIL!$DG:$DL,C$1,FALSE),IF($A$68="Produits bruts d'origine animale et vegetale",VLOOKUP($A72,OUTIL!$DO:$DT,C$1,FALSE),IF($A$68="Produits bruts d'origine minerale",VLOOKUP($A72,OUTIL!$DW:$EB,C$1,FALSE),IF($A$68="Produits finis de consommation",VLOOKUP($A72,OUTIL!$EE:$EJ,C$1,FALSE),IF($A$68="Produits finis d'equipement agricole",VLOOKUP($A72,OUTIL!$EM:$ER,C$1,FALSE),IF($A$68="Produits finis d'equipement industriel",VLOOKUP($A72,OUTIL!$EU:$EZ,C$1,FALSE),"Ahmadovitch")))))))))/1000,0)</f>
        <v>5408</v>
      </c>
      <c r="D72" s="5">
        <f>ROUND(IF($A$68="Alimentation, boissons et tabacs",VLOOKUP($A72,OUTIL!$CH:$CM,D$1,FALSE),IF($A$68="Demi produits",VLOOKUP($A72,OUTIL!$CQ:$CV,D$1,FALSE),IF($A$68="Energie  et  lubrifiants",VLOOKUP($A72,OUTIL!$CY:$DD,D$1,FALSE),IF($A$68="Or industriel",VLOOKUP($A72,OUTIL!$DG:$DL,D$1,FALSE),IF($A$68="Produits bruts d'origine animale et vegetale",VLOOKUP($A72,OUTIL!$DO:$DT,D$1,FALSE),IF($A$68="Produits bruts d'origine minerale",VLOOKUP($A72,OUTIL!$DW:$EB,D$1,FALSE),IF($A$68="Produits finis de consommation",VLOOKUP($A72,OUTIL!$EE:$EJ,D$1,FALSE),IF($A$68="Produits finis d'equipement agricole",VLOOKUP($A72,OUTIL!$EM:$ER,D$1,FALSE),IF($A$68="Produits finis d'equipement industriel",VLOOKUP($A72,OUTIL!$EU:$EZ,D$1,FALSE),"Ahmadovitch")))))))))/1000,0)</f>
        <v>113713</v>
      </c>
      <c r="E72" s="5">
        <f>ROUND(IF($A$68="Alimentation, boissons et tabacs",VLOOKUP($A72,OUTIL!$CH:$CM,E$1,FALSE),IF($A$68="Demi produits",VLOOKUP($A72,OUTIL!$CQ:$CV,E$1,FALSE),IF($A$68="Energie  et  lubrifiants",VLOOKUP($A72,OUTIL!$CY:$DD,E$1,FALSE),IF($A$68="Or industriel",VLOOKUP($A72,OUTIL!$DG:$DL,E$1,FALSE),IF($A$68="Produits bruts d'origine animale et vegetale",VLOOKUP($A72,OUTIL!$DO:$DT,E$1,FALSE),IF($A$68="Produits bruts d'origine minerale",VLOOKUP($A72,OUTIL!$DW:$EB,E$1,FALSE),IF($A$68="Produits finis de consommation",VLOOKUP($A72,OUTIL!$EE:$EJ,E$1,FALSE),IF($A$68="Produits finis d'equipement agricole",VLOOKUP($A72,OUTIL!$EM:$ER,E$1,FALSE),IF($A$68="Produits finis d'equipement industriel",VLOOKUP($A72,OUTIL!$EU:$EZ,E$1,FALSE),"Ahmadovitch")))))))))/1000,0)</f>
        <v>3613</v>
      </c>
      <c r="F72" s="5">
        <f>ROUND(IF($A$68="Alimentation, boissons et tabacs",VLOOKUP($A72,OUTIL!$CH:$CM,F$1,FALSE),IF($A$68="Demi produits",VLOOKUP($A72,OUTIL!$CQ:$CV,F$1,FALSE),IF($A$68="Energie  et  lubrifiants",VLOOKUP($A72,OUTIL!$CY:$DD,F$1,FALSE),IF($A$68="Or industriel",VLOOKUP($A72,OUTIL!$DG:$DL,F$1,FALSE),IF($A$68="Produits bruts d'origine animale et vegetale",VLOOKUP($A72,OUTIL!$DO:$DT,F$1,FALSE),IF($A$68="Produits bruts d'origine minerale",VLOOKUP($A72,OUTIL!$DW:$EB,F$1,FALSE),IF($A$68="Produits finis de consommation",VLOOKUP($A72,OUTIL!$EE:$EJ,F$1,FALSE),IF($A$68="Produits finis d'equipement agricole",VLOOKUP($A72,OUTIL!$EM:$ER,F$1,FALSE),IF($A$68="Produits finis d'equipement industriel",VLOOKUP($A72,OUTIL!$EU:$EZ,F$1,FALSE),"Ahmadovitch")))))))))/1000,0)</f>
        <v>88355</v>
      </c>
    </row>
    <row r="73" spans="1:6" ht="16.5" x14ac:dyDescent="0.3">
      <c r="A73">
        <v>5</v>
      </c>
      <c r="B73" s="5" t="str">
        <f>IF($A$68="Alimentation, boissons et tabacs",VLOOKUP(VLOOKUP($A73,OUTIL!$CH:$CM,B$1,FALSE),REF!$K:$L,2,FALSE),IF($A$68="Demi produits",VLOOKUP(VLOOKUP($A73,OUTIL!$CQ:$CV,B$1,FALSE),REF!$N:$O,2,FALSE),IF($A$68="Energie  et  lubrifiants",VLOOKUP(VLOOKUP($A73,OUTIL!$CY:$DD,B$1,FALSE),REF!$Z:$AA,2,FALSE),IF($A$68="Or industriel",VLOOKUP(VLOOKUP($A73,OUTIL!$DG:$DL,B$1,FALSE),REF!$AC:$AD,2,FALSE),IF($A$68="Produits bruts d'origine animale et vegetale",VLOOKUP(VLOOKUP($A73,OUTIL!$DO:$DT,B$1,FALSE),REF!$Q:$R,2,FALSE),IF($A$68="Produits bruts d'origine minerale",VLOOKUP(VLOOKUP($A73,OUTIL!$DW:$EB,B$1,FALSE),REF!$AF:$AG,2,FALSE),IF($A$68="Produits finis de consommation",VLOOKUP(VLOOKUP($A73,OUTIL!$EE:$EJ,B$1,FALSE),REF!$T:$U,2,FALSE),IF($A$68="Produits finis d'equipement agricole",VLOOKUP(VLOOKUP($A73,OUTIL!$EM:$ER,B$1,FALSE),REF!$AI:$AJ,2,FALSE),IF($A$68="Produits finis d'equipement industriel",VLOOKUP(VLOOKUP($A73,OUTIL!$EU:$EZ,B$1,FALSE),REF!$W:$X,2,FALSE),"Ahmadovitch")))))))))</f>
        <v>Sable; quartz; kaolin et autres argiles</v>
      </c>
      <c r="C73" s="5">
        <f>ROUND(IF($A$68="Alimentation, boissons et tabacs",VLOOKUP($A73,OUTIL!$CH:$CM,C$1,FALSE),IF($A$68="Demi produits",VLOOKUP($A73,OUTIL!$CQ:$CV,C$1,FALSE),IF($A$68="Energie  et  lubrifiants",VLOOKUP($A73,OUTIL!$CY:$DD,C$1,FALSE),IF($A$68="Or industriel",VLOOKUP($A73,OUTIL!$DG:$DL,C$1,FALSE),IF($A$68="Produits bruts d'origine animale et vegetale",VLOOKUP($A73,OUTIL!$DO:$DT,C$1,FALSE),IF($A$68="Produits bruts d'origine minerale",VLOOKUP($A73,OUTIL!$DW:$EB,C$1,FALSE),IF($A$68="Produits finis de consommation",VLOOKUP($A73,OUTIL!$EE:$EJ,C$1,FALSE),IF($A$68="Produits finis d'equipement agricole",VLOOKUP($A73,OUTIL!$EM:$ER,C$1,FALSE),IF($A$68="Produits finis d'equipement industriel",VLOOKUP($A73,OUTIL!$EU:$EZ,C$1,FALSE),"Ahmadovitch")))))))))/1000,0)</f>
        <v>33075</v>
      </c>
      <c r="D73" s="5">
        <f>ROUND(IF($A$68="Alimentation, boissons et tabacs",VLOOKUP($A73,OUTIL!$CH:$CM,D$1,FALSE),IF($A$68="Demi produits",VLOOKUP($A73,OUTIL!$CQ:$CV,D$1,FALSE),IF($A$68="Energie  et  lubrifiants",VLOOKUP($A73,OUTIL!$CY:$DD,D$1,FALSE),IF($A$68="Or industriel",VLOOKUP($A73,OUTIL!$DG:$DL,D$1,FALSE),IF($A$68="Produits bruts d'origine animale et vegetale",VLOOKUP($A73,OUTIL!$DO:$DT,D$1,FALSE),IF($A$68="Produits bruts d'origine minerale",VLOOKUP($A73,OUTIL!$DW:$EB,D$1,FALSE),IF($A$68="Produits finis de consommation",VLOOKUP($A73,OUTIL!$EE:$EJ,D$1,FALSE),IF($A$68="Produits finis d'equipement agricole",VLOOKUP($A73,OUTIL!$EM:$ER,D$1,FALSE),IF($A$68="Produits finis d'equipement industriel",VLOOKUP($A73,OUTIL!$EU:$EZ,D$1,FALSE),"Ahmadovitch")))))))))/1000,0)</f>
        <v>71406</v>
      </c>
      <c r="E73" s="5">
        <f>ROUND(IF($A$68="Alimentation, boissons et tabacs",VLOOKUP($A73,OUTIL!$CH:$CM,E$1,FALSE),IF($A$68="Demi produits",VLOOKUP($A73,OUTIL!$CQ:$CV,E$1,FALSE),IF($A$68="Energie  et  lubrifiants",VLOOKUP($A73,OUTIL!$CY:$DD,E$1,FALSE),IF($A$68="Or industriel",VLOOKUP($A73,OUTIL!$DG:$DL,E$1,FALSE),IF($A$68="Produits bruts d'origine animale et vegetale",VLOOKUP($A73,OUTIL!$DO:$DT,E$1,FALSE),IF($A$68="Produits bruts d'origine minerale",VLOOKUP($A73,OUTIL!$DW:$EB,E$1,FALSE),IF($A$68="Produits finis de consommation",VLOOKUP($A73,OUTIL!$EE:$EJ,E$1,FALSE),IF($A$68="Produits finis d'equipement agricole",VLOOKUP($A73,OUTIL!$EM:$ER,E$1,FALSE),IF($A$68="Produits finis d'equipement industriel",VLOOKUP($A73,OUTIL!$EU:$EZ,E$1,FALSE),"Ahmadovitch")))))))))/1000,0)</f>
        <v>57477</v>
      </c>
      <c r="F73" s="5">
        <f>ROUND(IF($A$68="Alimentation, boissons et tabacs",VLOOKUP($A73,OUTIL!$CH:$CM,F$1,FALSE),IF($A$68="Demi produits",VLOOKUP($A73,OUTIL!$CQ:$CV,F$1,FALSE),IF($A$68="Energie  et  lubrifiants",VLOOKUP($A73,OUTIL!$CY:$DD,F$1,FALSE),IF($A$68="Or industriel",VLOOKUP($A73,OUTIL!$DG:$DL,F$1,FALSE),IF($A$68="Produits bruts d'origine animale et vegetale",VLOOKUP($A73,OUTIL!$DO:$DT,F$1,FALSE),IF($A$68="Produits bruts d'origine minerale",VLOOKUP($A73,OUTIL!$DW:$EB,F$1,FALSE),IF($A$68="Produits finis de consommation",VLOOKUP($A73,OUTIL!$EE:$EJ,F$1,FALSE),IF($A$68="Produits finis d'equipement agricole",VLOOKUP($A73,OUTIL!$EM:$ER,F$1,FALSE),IF($A$68="Produits finis d'equipement industriel",VLOOKUP($A73,OUTIL!$EU:$EZ,F$1,FALSE),"Ahmadovitch")))))))))/1000,0)</f>
        <v>85618</v>
      </c>
    </row>
    <row r="74" spans="1:6" ht="16.5" x14ac:dyDescent="0.3">
      <c r="B74" s="5" t="s">
        <v>60</v>
      </c>
      <c r="C74" s="5">
        <f>C68-SUM(C69:C73)</f>
        <v>68479</v>
      </c>
      <c r="D74" s="5">
        <f>D68-SUM(D69:D73)</f>
        <v>121278</v>
      </c>
      <c r="E74" s="5">
        <f>E68-SUM(E69:E73)</f>
        <v>72388</v>
      </c>
      <c r="F74" s="5">
        <f>F68-SUM(F69:F73)</f>
        <v>111658</v>
      </c>
    </row>
    <row r="75" spans="1:6" x14ac:dyDescent="0.25">
      <c r="A75" t="s">
        <v>216</v>
      </c>
      <c r="B75" s="2" t="str">
        <f>IF($A$75="Alimentation, boissons et tabacs",VLOOKUP(VLOOKUP($A75,OUTIL!$CH:$CM,B$1,FALSE),REF!$K:$L,2,FALSE),IF($A$75="Demi produits",VLOOKUP(VLOOKUP($A75,OUTIL!$CQ:$CV,B$1,FALSE),REF!$N:$O,2,FALSE),IF($A$75="Energie  et  lubrifiants",VLOOKUP(VLOOKUP($A75,OUTIL!$CY:$DD,B$1,FALSE),REF!$Z:$AA,2,FALSE),IF($A$75="Or industriel",VLOOKUP(VLOOKUP($A75,OUTIL!$DG:$DL,B$1,FALSE),REF!$AC:$AD,2,FALSE),IF($A$75="Produits bruts d'origine animale et vegetale",VLOOKUP(VLOOKUP($A75,OUTIL!$DO:$DT,B$1,FALSE),REF!$Q:$R,2,FALSE),IF($A$75="Produits bruts d'origine minerale",VLOOKUP(VLOOKUP($A75,OUTIL!$DW:$EB,B$1,FALSE),REF!$AF:$AG,2,FALSE),IF($A$75="Produits finis de consommation",VLOOKUP(VLOOKUP($A75,OUTIL!$EE:$EJ,B$1,FALSE),REF!$T:$U,2,FALSE),IF($A$75="Produits finis d'equipement agricole",VLOOKUP(VLOOKUP($A75,OUTIL!$EM:$ER,B$1,FALSE),REF!$AI:$AJ,2,FALSE),IF($A$75="Produits finis d'equipement industriel",VLOOKUP(VLOOKUP($A75,OUTIL!$EU:$EZ,B$1,FALSE),REF!$W:$X,2,FALSE),"Ahmadovitch")))))))))</f>
        <v>DEMI PRODUITS</v>
      </c>
      <c r="C75" s="2">
        <f>ROUND(IF($A$75="Alimentation, boissons et tabacs",VLOOKUP($A75,OUTIL!$CH:$CM,C$1,FALSE),IF($A$75="Demi produits",VLOOKUP($A75,OUTIL!$CQ:$CV,C$1,FALSE),IF($A$75="Energie  et  lubrifiants",VLOOKUP($A75,OUTIL!$CY:$DD,C$1,FALSE),IF($A$75="Or industriel",VLOOKUP($A75,OUTIL!$DG:$DL,C$1,FALSE),IF($A$75="Produits bruts d'origine animale et vegetale",VLOOKUP($A75,OUTIL!$DO:$DT,C$1,FALSE),IF($A$75="Produits bruts d'origine minerale",VLOOKUP($A75,OUTIL!$DW:$EB,C$1,FALSE),IF($A$75="Produits finis de consommation",VLOOKUP($A75,OUTIL!$EE:$EJ,C$1,FALSE),IF($A$75="Produits finis d'equipement agricole",VLOOKUP($A75,OUTIL!$EM:$ER,C$1,FALSE),IF($A$75="Produits finis d'equipement industriel",VLOOKUP($A75,OUTIL!$EU:$EZ,C$1,FALSE),"Ahmadovitch")))))))))/1000,0)</f>
        <v>2737713</v>
      </c>
      <c r="D75" s="2">
        <f>ROUND(IF($A$75="Alimentation, boissons et tabacs",VLOOKUP($A75,OUTIL!$CH:$CM,D$1,FALSE),IF($A$75="Demi produits",VLOOKUP($A75,OUTIL!$CQ:$CV,D$1,FALSE),IF($A$75="Energie  et  lubrifiants",VLOOKUP($A75,OUTIL!$CY:$DD,D$1,FALSE),IF($A$75="Or industriel",VLOOKUP($A75,OUTIL!$DG:$DL,D$1,FALSE),IF($A$75="Produits bruts d'origine animale et vegetale",VLOOKUP($A75,OUTIL!$DO:$DT,D$1,FALSE),IF($A$75="Produits bruts d'origine minerale",VLOOKUP($A75,OUTIL!$DW:$EB,D$1,FALSE),IF($A$75="Produits finis de consommation",VLOOKUP($A75,OUTIL!$EE:$EJ,D$1,FALSE),IF($A$75="Produits finis d'equipement agricole",VLOOKUP($A75,OUTIL!$EM:$ER,D$1,FALSE),IF($A$75="Produits finis d'equipement industriel",VLOOKUP($A75,OUTIL!$EU:$EZ,D$1,FALSE),"Ahmadovitch")))))))))/1000,0)</f>
        <v>40022513</v>
      </c>
      <c r="E75" s="2">
        <f>ROUND(IF($A$75="Alimentation, boissons et tabacs",VLOOKUP($A75,OUTIL!$CH:$CM,E$1,FALSE),IF($A$75="Demi produits",VLOOKUP($A75,OUTIL!$CQ:$CV,E$1,FALSE),IF($A$75="Energie  et  lubrifiants",VLOOKUP($A75,OUTIL!$CY:$DD,E$1,FALSE),IF($A$75="Or industriel",VLOOKUP($A75,OUTIL!$DG:$DL,E$1,FALSE),IF($A$75="Produits bruts d'origine animale et vegetale",VLOOKUP($A75,OUTIL!$DO:$DT,E$1,FALSE),IF($A$75="Produits bruts d'origine minerale",VLOOKUP($A75,OUTIL!$DW:$EB,E$1,FALSE),IF($A$75="Produits finis de consommation",VLOOKUP($A75,OUTIL!$EE:$EJ,E$1,FALSE),IF($A$75="Produits finis d'equipement agricole",VLOOKUP($A75,OUTIL!$EM:$ER,E$1,FALSE),IF($A$75="Produits finis d'equipement industriel",VLOOKUP($A75,OUTIL!$EU:$EZ,E$1,FALSE),"Ahmadovitch")))))))))/1000,0)</f>
        <v>3091523</v>
      </c>
      <c r="F75" s="2">
        <f>ROUND(IF($A$75="Alimentation, boissons et tabacs",VLOOKUP($A75,OUTIL!$CH:$CM,F$1,FALSE),IF($A$75="Demi produits",VLOOKUP($A75,OUTIL!$CQ:$CV,F$1,FALSE),IF($A$75="Energie  et  lubrifiants",VLOOKUP($A75,OUTIL!$CY:$DD,F$1,FALSE),IF($A$75="Or industriel",VLOOKUP($A75,OUTIL!$DG:$DL,F$1,FALSE),IF($A$75="Produits bruts d'origine animale et vegetale",VLOOKUP($A75,OUTIL!$DO:$DT,F$1,FALSE),IF($A$75="Produits bruts d'origine minerale",VLOOKUP($A75,OUTIL!$DW:$EB,F$1,FALSE),IF($A$75="Produits finis de consommation",VLOOKUP($A75,OUTIL!$EE:$EJ,F$1,FALSE),IF($A$75="Produits finis d'equipement agricole",VLOOKUP($A75,OUTIL!$EM:$ER,F$1,FALSE),IF($A$75="Produits finis d'equipement industriel",VLOOKUP($A75,OUTIL!$EU:$EZ,F$1,FALSE),"Ahmadovitch")))))))))/1000,0)</f>
        <v>39214162</v>
      </c>
    </row>
    <row r="76" spans="1:6" ht="16.5" x14ac:dyDescent="0.3">
      <c r="A76">
        <v>1</v>
      </c>
      <c r="B76" s="5" t="str">
        <f>IF($A$75="Alimentation, boissons et tabacs",VLOOKUP(VLOOKUP($A76,OUTIL!$CH:$CM,B$1,FALSE),REF!$K:$L,2,FALSE),IF($A$75="Demi produits",VLOOKUP(VLOOKUP($A76,OUTIL!$CQ:$CV,B$1,FALSE),REF!$N:$O,2,FALSE),IF($A$75="Energie  et  lubrifiants",VLOOKUP(VLOOKUP($A76,OUTIL!$CY:$DD,B$1,FALSE),REF!$Z:$AA,2,FALSE),IF($A$75="Or industriel",VLOOKUP(VLOOKUP($A76,OUTIL!$DG:$DL,B$1,FALSE),REF!$AC:$AD,2,FALSE),IF($A$75="Produits bruts d'origine animale et vegetale",VLOOKUP(VLOOKUP($A76,OUTIL!$DO:$DT,B$1,FALSE),REF!$Q:$R,2,FALSE),IF($A$75="Produits bruts d'origine minerale",VLOOKUP(VLOOKUP($A76,OUTIL!$DW:$EB,B$1,FALSE),REF!$AF:$AG,2,FALSE),IF($A$75="Produits finis de consommation",VLOOKUP(VLOOKUP($A76,OUTIL!$EE:$EJ,B$1,FALSE),REF!$T:$U,2,FALSE),IF($A$75="Produits finis d'equipement agricole",VLOOKUP(VLOOKUP($A76,OUTIL!$EM:$ER,B$1,FALSE),REF!$AI:$AJ,2,FALSE),IF($A$75="Produits finis d'equipement industriel",VLOOKUP(VLOOKUP($A76,OUTIL!$EU:$EZ,B$1,FALSE),REF!$W:$X,2,FALSE),"Ahmadovitch")))))))))</f>
        <v>Matières plastiques et ouvrages divers en plastique</v>
      </c>
      <c r="C76" s="5">
        <f>ROUND(IF($A$75="Alimentation, boissons et tabacs",VLOOKUP($A76,OUTIL!$CH:$CM,C$1,FALSE),IF($A$75="Demi produits",VLOOKUP($A76,OUTIL!$CQ:$CV,C$1,FALSE),IF($A$75="Energie  et  lubrifiants",VLOOKUP($A76,OUTIL!$CY:$DD,C$1,FALSE),IF($A$75="Or industriel",VLOOKUP($A76,OUTIL!$DG:$DL,C$1,FALSE),IF($A$75="Produits bruts d'origine animale et vegetale",VLOOKUP($A76,OUTIL!$DO:$DT,C$1,FALSE),IF($A$75="Produits bruts d'origine minerale",VLOOKUP($A76,OUTIL!$DW:$EB,C$1,FALSE),IF($A$75="Produits finis de consommation",VLOOKUP($A76,OUTIL!$EE:$EJ,C$1,FALSE),IF($A$75="Produits finis d'equipement agricole",VLOOKUP($A76,OUTIL!$EM:$ER,C$1,FALSE),IF($A$75="Produits finis d'equipement industriel",VLOOKUP($A76,OUTIL!$EU:$EZ,C$1,FALSE),"Ahmadovitch")))))))))/1000,0)</f>
        <v>284856</v>
      </c>
      <c r="D76" s="5">
        <f>ROUND(IF($A$75="Alimentation, boissons et tabacs",VLOOKUP($A76,OUTIL!$CH:$CM,D$1,FALSE),IF($A$75="Demi produits",VLOOKUP($A76,OUTIL!$CQ:$CV,D$1,FALSE),IF($A$75="Energie  et  lubrifiants",VLOOKUP($A76,OUTIL!$CY:$DD,D$1,FALSE),IF($A$75="Or industriel",VLOOKUP($A76,OUTIL!$DG:$DL,D$1,FALSE),IF($A$75="Produits bruts d'origine animale et vegetale",VLOOKUP($A76,OUTIL!$DO:$DT,D$1,FALSE),IF($A$75="Produits bruts d'origine minerale",VLOOKUP($A76,OUTIL!$DW:$EB,D$1,FALSE),IF($A$75="Produits finis de consommation",VLOOKUP($A76,OUTIL!$EE:$EJ,D$1,FALSE),IF($A$75="Produits finis d'equipement agricole",VLOOKUP($A76,OUTIL!$EM:$ER,D$1,FALSE),IF($A$75="Produits finis d'equipement industriel",VLOOKUP($A76,OUTIL!$EU:$EZ,D$1,FALSE),"Ahmadovitch")))))))))/1000,0)</f>
        <v>4817125</v>
      </c>
      <c r="E76" s="5">
        <f>ROUND(IF($A$75="Alimentation, boissons et tabacs",VLOOKUP($A76,OUTIL!$CH:$CM,E$1,FALSE),IF($A$75="Demi produits",VLOOKUP($A76,OUTIL!$CQ:$CV,E$1,FALSE),IF($A$75="Energie  et  lubrifiants",VLOOKUP($A76,OUTIL!$CY:$DD,E$1,FALSE),IF($A$75="Or industriel",VLOOKUP($A76,OUTIL!$DG:$DL,E$1,FALSE),IF($A$75="Produits bruts d'origine animale et vegetale",VLOOKUP($A76,OUTIL!$DO:$DT,E$1,FALSE),IF($A$75="Produits bruts d'origine minerale",VLOOKUP($A76,OUTIL!$DW:$EB,E$1,FALSE),IF($A$75="Produits finis de consommation",VLOOKUP($A76,OUTIL!$EE:$EJ,E$1,FALSE),IF($A$75="Produits finis d'equipement agricole",VLOOKUP($A76,OUTIL!$EM:$ER,E$1,FALSE),IF($A$75="Produits finis d'equipement industriel",VLOOKUP($A76,OUTIL!$EU:$EZ,E$1,FALSE),"Ahmadovitch")))))))))/1000,0)</f>
        <v>303248</v>
      </c>
      <c r="F76" s="5">
        <f>ROUND(IF($A$75="Alimentation, boissons et tabacs",VLOOKUP($A76,OUTIL!$CH:$CM,F$1,FALSE),IF($A$75="Demi produits",VLOOKUP($A76,OUTIL!$CQ:$CV,F$1,FALSE),IF($A$75="Energie  et  lubrifiants",VLOOKUP($A76,OUTIL!$CY:$DD,F$1,FALSE),IF($A$75="Or industriel",VLOOKUP($A76,OUTIL!$DG:$DL,F$1,FALSE),IF($A$75="Produits bruts d'origine animale et vegetale",VLOOKUP($A76,OUTIL!$DO:$DT,F$1,FALSE),IF($A$75="Produits bruts d'origine minerale",VLOOKUP($A76,OUTIL!$DW:$EB,F$1,FALSE),IF($A$75="Produits finis de consommation",VLOOKUP($A76,OUTIL!$EE:$EJ,F$1,FALSE),IF($A$75="Produits finis d'equipement agricole",VLOOKUP($A76,OUTIL!$EM:$ER,F$1,FALSE),IF($A$75="Produits finis d'equipement industriel",VLOOKUP($A76,OUTIL!$EU:$EZ,F$1,FALSE),"Ahmadovitch")))))))))/1000,0)</f>
        <v>5057145</v>
      </c>
    </row>
    <row r="77" spans="1:6" ht="16.5" x14ac:dyDescent="0.3">
      <c r="A77">
        <v>2</v>
      </c>
      <c r="B77" s="5" t="str">
        <f>IF($A$75="Alimentation, boissons et tabacs",VLOOKUP(VLOOKUP($A77,OUTIL!$CH:$CM,B$1,FALSE),REF!$K:$L,2,FALSE),IF($A$75="Demi produits",VLOOKUP(VLOOKUP($A77,OUTIL!$CQ:$CV,B$1,FALSE),REF!$N:$O,2,FALSE),IF($A$75="Energie  et  lubrifiants",VLOOKUP(VLOOKUP($A77,OUTIL!$CY:$DD,B$1,FALSE),REF!$Z:$AA,2,FALSE),IF($A$75="Or industriel",VLOOKUP(VLOOKUP($A77,OUTIL!$DG:$DL,B$1,FALSE),REF!$AC:$AD,2,FALSE),IF($A$75="Produits bruts d'origine animale et vegetale",VLOOKUP(VLOOKUP($A77,OUTIL!$DO:$DT,B$1,FALSE),REF!$Q:$R,2,FALSE),IF($A$75="Produits bruts d'origine minerale",VLOOKUP(VLOOKUP($A77,OUTIL!$DW:$EB,B$1,FALSE),REF!$AF:$AG,2,FALSE),IF($A$75="Produits finis de consommation",VLOOKUP(VLOOKUP($A77,OUTIL!$EE:$EJ,B$1,FALSE),REF!$T:$U,2,FALSE),IF($A$75="Produits finis d'equipement agricole",VLOOKUP(VLOOKUP($A77,OUTIL!$EM:$ER,B$1,FALSE),REF!$AI:$AJ,2,FALSE),IF($A$75="Produits finis d'equipement industriel",VLOOKUP(VLOOKUP($A77,OUTIL!$EU:$EZ,B$1,FALSE),REF!$W:$X,2,FALSE),"Ahmadovitch")))))))))</f>
        <v>Fils, barres et profilés en cuivre</v>
      </c>
      <c r="C77" s="5">
        <f>ROUND(IF($A$75="Alimentation, boissons et tabacs",VLOOKUP($A77,OUTIL!$CH:$CM,C$1,FALSE),IF($A$75="Demi produits",VLOOKUP($A77,OUTIL!$CQ:$CV,C$1,FALSE),IF($A$75="Energie  et  lubrifiants",VLOOKUP($A77,OUTIL!$CY:$DD,C$1,FALSE),IF($A$75="Or industriel",VLOOKUP($A77,OUTIL!$DG:$DL,C$1,FALSE),IF($A$75="Produits bruts d'origine animale et vegetale",VLOOKUP($A77,OUTIL!$DO:$DT,C$1,FALSE),IF($A$75="Produits bruts d'origine minerale",VLOOKUP($A77,OUTIL!$DW:$EB,C$1,FALSE),IF($A$75="Produits finis de consommation",VLOOKUP($A77,OUTIL!$EE:$EJ,C$1,FALSE),IF($A$75="Produits finis d'equipement agricole",VLOOKUP($A77,OUTIL!$EM:$ER,C$1,FALSE),IF($A$75="Produits finis d'equipement industriel",VLOOKUP($A77,OUTIL!$EU:$EZ,C$1,FALSE),"Ahmadovitch")))))))))/1000,0)</f>
        <v>31606</v>
      </c>
      <c r="D77" s="5">
        <f>ROUND(IF($A$75="Alimentation, boissons et tabacs",VLOOKUP($A77,OUTIL!$CH:$CM,D$1,FALSE),IF($A$75="Demi produits",VLOOKUP($A77,OUTIL!$CQ:$CV,D$1,FALSE),IF($A$75="Energie  et  lubrifiants",VLOOKUP($A77,OUTIL!$CY:$DD,D$1,FALSE),IF($A$75="Or industriel",VLOOKUP($A77,OUTIL!$DG:$DL,D$1,FALSE),IF($A$75="Produits bruts d'origine animale et vegetale",VLOOKUP($A77,OUTIL!$DO:$DT,D$1,FALSE),IF($A$75="Produits bruts d'origine minerale",VLOOKUP($A77,OUTIL!$DW:$EB,D$1,FALSE),IF($A$75="Produits finis de consommation",VLOOKUP($A77,OUTIL!$EE:$EJ,D$1,FALSE),IF($A$75="Produits finis d'equipement agricole",VLOOKUP($A77,OUTIL!$EM:$ER,D$1,FALSE),IF($A$75="Produits finis d'equipement industriel",VLOOKUP($A77,OUTIL!$EU:$EZ,D$1,FALSE),"Ahmadovitch")))))))))/1000,0)</f>
        <v>3717274</v>
      </c>
      <c r="E77" s="5">
        <f>ROUND(IF($A$75="Alimentation, boissons et tabacs",VLOOKUP($A77,OUTIL!$CH:$CM,E$1,FALSE),IF($A$75="Demi produits",VLOOKUP($A77,OUTIL!$CQ:$CV,E$1,FALSE),IF($A$75="Energie  et  lubrifiants",VLOOKUP($A77,OUTIL!$CY:$DD,E$1,FALSE),IF($A$75="Or industriel",VLOOKUP($A77,OUTIL!$DG:$DL,E$1,FALSE),IF($A$75="Produits bruts d'origine animale et vegetale",VLOOKUP($A77,OUTIL!$DO:$DT,E$1,FALSE),IF($A$75="Produits bruts d'origine minerale",VLOOKUP($A77,OUTIL!$DW:$EB,E$1,FALSE),IF($A$75="Produits finis de consommation",VLOOKUP($A77,OUTIL!$EE:$EJ,E$1,FALSE),IF($A$75="Produits finis d'equipement agricole",VLOOKUP($A77,OUTIL!$EM:$ER,E$1,FALSE),IF($A$75="Produits finis d'equipement industriel",VLOOKUP($A77,OUTIL!$EU:$EZ,E$1,FALSE),"Ahmadovitch")))))))))/1000,0)</f>
        <v>28080</v>
      </c>
      <c r="F77" s="5">
        <f>ROUND(IF($A$75="Alimentation, boissons et tabacs",VLOOKUP($A77,OUTIL!$CH:$CM,F$1,FALSE),IF($A$75="Demi produits",VLOOKUP($A77,OUTIL!$CQ:$CV,F$1,FALSE),IF($A$75="Energie  et  lubrifiants",VLOOKUP($A77,OUTIL!$CY:$DD,F$1,FALSE),IF($A$75="Or industriel",VLOOKUP($A77,OUTIL!$DG:$DL,F$1,FALSE),IF($A$75="Produits bruts d'origine animale et vegetale",VLOOKUP($A77,OUTIL!$DO:$DT,F$1,FALSE),IF($A$75="Produits bruts d'origine minerale",VLOOKUP($A77,OUTIL!$DW:$EB,F$1,FALSE),IF($A$75="Produits finis de consommation",VLOOKUP($A77,OUTIL!$EE:$EJ,F$1,FALSE),IF($A$75="Produits finis d'equipement agricole",VLOOKUP($A77,OUTIL!$EM:$ER,F$1,FALSE),IF($A$75="Produits finis d'equipement industriel",VLOOKUP($A77,OUTIL!$EU:$EZ,F$1,FALSE),"Ahmadovitch")))))))))/1000,0)</f>
        <v>2704621</v>
      </c>
    </row>
    <row r="78" spans="1:6" ht="16.5" x14ac:dyDescent="0.3">
      <c r="A78">
        <v>3</v>
      </c>
      <c r="B78" s="5" t="str">
        <f>IF($A$75="Alimentation, boissons et tabacs",VLOOKUP(VLOOKUP($A78,OUTIL!$CH:$CM,B$1,FALSE),REF!$K:$L,2,FALSE),IF($A$75="Demi produits",VLOOKUP(VLOOKUP($A78,OUTIL!$CQ:$CV,B$1,FALSE),REF!$N:$O,2,FALSE),IF($A$75="Energie  et  lubrifiants",VLOOKUP(VLOOKUP($A78,OUTIL!$CY:$DD,B$1,FALSE),REF!$Z:$AA,2,FALSE),IF($A$75="Or industriel",VLOOKUP(VLOOKUP($A78,OUTIL!$DG:$DL,B$1,FALSE),REF!$AC:$AD,2,FALSE),IF($A$75="Produits bruts d'origine animale et vegetale",VLOOKUP(VLOOKUP($A78,OUTIL!$DO:$DT,B$1,FALSE),REF!$Q:$R,2,FALSE),IF($A$75="Produits bruts d'origine minerale",VLOOKUP(VLOOKUP($A78,OUTIL!$DW:$EB,B$1,FALSE),REF!$AF:$AG,2,FALSE),IF($A$75="Produits finis de consommation",VLOOKUP(VLOOKUP($A78,OUTIL!$EE:$EJ,B$1,FALSE),REF!$T:$U,2,FALSE),IF($A$75="Produits finis d'equipement agricole",VLOOKUP(VLOOKUP($A78,OUTIL!$EM:$ER,B$1,FALSE),REF!$AI:$AJ,2,FALSE),IF($A$75="Produits finis d'equipement industriel",VLOOKUP(VLOOKUP($A78,OUTIL!$EU:$EZ,B$1,FALSE),REF!$W:$X,2,FALSE),"Ahmadovitch")))))))))</f>
        <v>Produits chimiques</v>
      </c>
      <c r="C78" s="5">
        <f>ROUND(IF($A$75="Alimentation, boissons et tabacs",VLOOKUP($A78,OUTIL!$CH:$CM,C$1,FALSE),IF($A$75="Demi produits",VLOOKUP($A78,OUTIL!$CQ:$CV,C$1,FALSE),IF($A$75="Energie  et  lubrifiants",VLOOKUP($A78,OUTIL!$CY:$DD,C$1,FALSE),IF($A$75="Or industriel",VLOOKUP($A78,OUTIL!$DG:$DL,C$1,FALSE),IF($A$75="Produits bruts d'origine animale et vegetale",VLOOKUP($A78,OUTIL!$DO:$DT,C$1,FALSE),IF($A$75="Produits bruts d'origine minerale",VLOOKUP($A78,OUTIL!$DW:$EB,C$1,FALSE),IF($A$75="Produits finis de consommation",VLOOKUP($A78,OUTIL!$EE:$EJ,C$1,FALSE),IF($A$75="Produits finis d'equipement agricole",VLOOKUP($A78,OUTIL!$EM:$ER,C$1,FALSE),IF($A$75="Produits finis d'equipement industriel",VLOOKUP($A78,OUTIL!$EU:$EZ,C$1,FALSE),"Ahmadovitch")))))))))/1000,0)</f>
        <v>326020</v>
      </c>
      <c r="D78" s="5">
        <f>ROUND(IF($A$75="Alimentation, boissons et tabacs",VLOOKUP($A78,OUTIL!$CH:$CM,D$1,FALSE),IF($A$75="Demi produits",VLOOKUP($A78,OUTIL!$CQ:$CV,D$1,FALSE),IF($A$75="Energie  et  lubrifiants",VLOOKUP($A78,OUTIL!$CY:$DD,D$1,FALSE),IF($A$75="Or industriel",VLOOKUP($A78,OUTIL!$DG:$DL,D$1,FALSE),IF($A$75="Produits bruts d'origine animale et vegetale",VLOOKUP($A78,OUTIL!$DO:$DT,D$1,FALSE),IF($A$75="Produits bruts d'origine minerale",VLOOKUP($A78,OUTIL!$DW:$EB,D$1,FALSE),IF($A$75="Produits finis de consommation",VLOOKUP($A78,OUTIL!$EE:$EJ,D$1,FALSE),IF($A$75="Produits finis d'equipement agricole",VLOOKUP($A78,OUTIL!$EM:$ER,D$1,FALSE),IF($A$75="Produits finis d'equipement industriel",VLOOKUP($A78,OUTIL!$EU:$EZ,D$1,FALSE),"Ahmadovitch")))))))))/1000,0)</f>
        <v>3636458</v>
      </c>
      <c r="E78" s="5">
        <f>ROUND(IF($A$75="Alimentation, boissons et tabacs",VLOOKUP($A78,OUTIL!$CH:$CM,E$1,FALSE),IF($A$75="Demi produits",VLOOKUP($A78,OUTIL!$CQ:$CV,E$1,FALSE),IF($A$75="Energie  et  lubrifiants",VLOOKUP($A78,OUTIL!$CY:$DD,E$1,FALSE),IF($A$75="Or industriel",VLOOKUP($A78,OUTIL!$DG:$DL,E$1,FALSE),IF($A$75="Produits bruts d'origine animale et vegetale",VLOOKUP($A78,OUTIL!$DO:$DT,E$1,FALSE),IF($A$75="Produits bruts d'origine minerale",VLOOKUP($A78,OUTIL!$DW:$EB,E$1,FALSE),IF($A$75="Produits finis de consommation",VLOOKUP($A78,OUTIL!$EE:$EJ,E$1,FALSE),IF($A$75="Produits finis d'equipement agricole",VLOOKUP($A78,OUTIL!$EM:$ER,E$1,FALSE),IF($A$75="Produits finis d'equipement industriel",VLOOKUP($A78,OUTIL!$EU:$EZ,E$1,FALSE),"Ahmadovitch")))))))))/1000,0)</f>
        <v>653992</v>
      </c>
      <c r="F78" s="5">
        <f>ROUND(IF($A$75="Alimentation, boissons et tabacs",VLOOKUP($A78,OUTIL!$CH:$CM,F$1,FALSE),IF($A$75="Demi produits",VLOOKUP($A78,OUTIL!$CQ:$CV,F$1,FALSE),IF($A$75="Energie  et  lubrifiants",VLOOKUP($A78,OUTIL!$CY:$DD,F$1,FALSE),IF($A$75="Or industriel",VLOOKUP($A78,OUTIL!$DG:$DL,F$1,FALSE),IF($A$75="Produits bruts d'origine animale et vegetale",VLOOKUP($A78,OUTIL!$DO:$DT,F$1,FALSE),IF($A$75="Produits bruts d'origine minerale",VLOOKUP($A78,OUTIL!$DW:$EB,F$1,FALSE),IF($A$75="Produits finis de consommation",VLOOKUP($A78,OUTIL!$EE:$EJ,F$1,FALSE),IF($A$75="Produits finis d'equipement agricole",VLOOKUP($A78,OUTIL!$EM:$ER,F$1,FALSE),IF($A$75="Produits finis d'equipement industriel",VLOOKUP($A78,OUTIL!$EU:$EZ,F$1,FALSE),"Ahmadovitch")))))))))/1000,0)</f>
        <v>4062279</v>
      </c>
    </row>
    <row r="79" spans="1:6" ht="16.5" x14ac:dyDescent="0.3">
      <c r="A79">
        <v>4</v>
      </c>
      <c r="B79" s="5" t="str">
        <f>IF($A$75="Alimentation, boissons et tabacs",VLOOKUP(VLOOKUP($A79,OUTIL!$CH:$CM,B$1,FALSE),REF!$K:$L,2,FALSE),IF($A$75="Demi produits",VLOOKUP(VLOOKUP($A79,OUTIL!$CQ:$CV,B$1,FALSE),REF!$N:$O,2,FALSE),IF($A$75="Energie  et  lubrifiants",VLOOKUP(VLOOKUP($A79,OUTIL!$CY:$DD,B$1,FALSE),REF!$Z:$AA,2,FALSE),IF($A$75="Or industriel",VLOOKUP(VLOOKUP($A79,OUTIL!$DG:$DL,B$1,FALSE),REF!$AC:$AD,2,FALSE),IF($A$75="Produits bruts d'origine animale et vegetale",VLOOKUP(VLOOKUP($A79,OUTIL!$DO:$DT,B$1,FALSE),REF!$Q:$R,2,FALSE),IF($A$75="Produits bruts d'origine minerale",VLOOKUP(VLOOKUP($A79,OUTIL!$DW:$EB,B$1,FALSE),REF!$AF:$AG,2,FALSE),IF($A$75="Produits finis de consommation",VLOOKUP(VLOOKUP($A79,OUTIL!$EE:$EJ,B$1,FALSE),REF!$T:$U,2,FALSE),IF($A$75="Produits finis d'equipement agricole",VLOOKUP(VLOOKUP($A79,OUTIL!$EM:$ER,B$1,FALSE),REF!$AI:$AJ,2,FALSE),IF($A$75="Produits finis d'equipement industriel",VLOOKUP(VLOOKUP($A79,OUTIL!$EU:$EZ,B$1,FALSE),REF!$W:$X,2,FALSE),"Ahmadovitch")))))))))</f>
        <v>Papiers et cartons; ouvrages divers en papiers et cartons</v>
      </c>
      <c r="C79" s="5">
        <f>ROUND(IF($A$75="Alimentation, boissons et tabacs",VLOOKUP($A79,OUTIL!$CH:$CM,C$1,FALSE),IF($A$75="Demi produits",VLOOKUP($A79,OUTIL!$CQ:$CV,C$1,FALSE),IF($A$75="Energie  et  lubrifiants",VLOOKUP($A79,OUTIL!$CY:$DD,C$1,FALSE),IF($A$75="Or industriel",VLOOKUP($A79,OUTIL!$DG:$DL,C$1,FALSE),IF($A$75="Produits bruts d'origine animale et vegetale",VLOOKUP($A79,OUTIL!$DO:$DT,C$1,FALSE),IF($A$75="Produits bruts d'origine minerale",VLOOKUP($A79,OUTIL!$DW:$EB,C$1,FALSE),IF($A$75="Produits finis de consommation",VLOOKUP($A79,OUTIL!$EE:$EJ,C$1,FALSE),IF($A$75="Produits finis d'equipement agricole",VLOOKUP($A79,OUTIL!$EM:$ER,C$1,FALSE),IF($A$75="Produits finis d'equipement industriel",VLOOKUP($A79,OUTIL!$EU:$EZ,C$1,FALSE),"Ahmadovitch")))))))))/1000,0)</f>
        <v>215357</v>
      </c>
      <c r="D79" s="5">
        <f>ROUND(IF($A$75="Alimentation, boissons et tabacs",VLOOKUP($A79,OUTIL!$CH:$CM,D$1,FALSE),IF($A$75="Demi produits",VLOOKUP($A79,OUTIL!$CQ:$CV,D$1,FALSE),IF($A$75="Energie  et  lubrifiants",VLOOKUP($A79,OUTIL!$CY:$DD,D$1,FALSE),IF($A$75="Or industriel",VLOOKUP($A79,OUTIL!$DG:$DL,D$1,FALSE),IF($A$75="Produits bruts d'origine animale et vegetale",VLOOKUP($A79,OUTIL!$DO:$DT,D$1,FALSE),IF($A$75="Produits bruts d'origine minerale",VLOOKUP($A79,OUTIL!$DW:$EB,D$1,FALSE),IF($A$75="Produits finis de consommation",VLOOKUP($A79,OUTIL!$EE:$EJ,D$1,FALSE),IF($A$75="Produits finis d'equipement agricole",VLOOKUP($A79,OUTIL!$EM:$ER,D$1,FALSE),IF($A$75="Produits finis d'equipement industriel",VLOOKUP($A79,OUTIL!$EU:$EZ,D$1,FALSE),"Ahmadovitch")))))))))/1000,0)</f>
        <v>2152131</v>
      </c>
      <c r="E79" s="5">
        <f>ROUND(IF($A$75="Alimentation, boissons et tabacs",VLOOKUP($A79,OUTIL!$CH:$CM,E$1,FALSE),IF($A$75="Demi produits",VLOOKUP($A79,OUTIL!$CQ:$CV,E$1,FALSE),IF($A$75="Energie  et  lubrifiants",VLOOKUP($A79,OUTIL!$CY:$DD,E$1,FALSE),IF($A$75="Or industriel",VLOOKUP($A79,OUTIL!$DG:$DL,E$1,FALSE),IF($A$75="Produits bruts d'origine animale et vegetale",VLOOKUP($A79,OUTIL!$DO:$DT,E$1,FALSE),IF($A$75="Produits bruts d'origine minerale",VLOOKUP($A79,OUTIL!$DW:$EB,E$1,FALSE),IF($A$75="Produits finis de consommation",VLOOKUP($A79,OUTIL!$EE:$EJ,E$1,FALSE),IF($A$75="Produits finis d'equipement agricole",VLOOKUP($A79,OUTIL!$EM:$ER,E$1,FALSE),IF($A$75="Produits finis d'equipement industriel",VLOOKUP($A79,OUTIL!$EU:$EZ,E$1,FALSE),"Ahmadovitch")))))))))/1000,0)</f>
        <v>223874</v>
      </c>
      <c r="F79" s="5">
        <f>ROUND(IF($A$75="Alimentation, boissons et tabacs",VLOOKUP($A79,OUTIL!$CH:$CM,F$1,FALSE),IF($A$75="Demi produits",VLOOKUP($A79,OUTIL!$CQ:$CV,F$1,FALSE),IF($A$75="Energie  et  lubrifiants",VLOOKUP($A79,OUTIL!$CY:$DD,F$1,FALSE),IF($A$75="Or industriel",VLOOKUP($A79,OUTIL!$DG:$DL,F$1,FALSE),IF($A$75="Produits bruts d'origine animale et vegetale",VLOOKUP($A79,OUTIL!$DO:$DT,F$1,FALSE),IF($A$75="Produits bruts d'origine minerale",VLOOKUP($A79,OUTIL!$DW:$EB,F$1,FALSE),IF($A$75="Produits finis de consommation",VLOOKUP($A79,OUTIL!$EE:$EJ,F$1,FALSE),IF($A$75="Produits finis d'equipement agricole",VLOOKUP($A79,OUTIL!$EM:$ER,F$1,FALSE),IF($A$75="Produits finis d'equipement industriel",VLOOKUP($A79,OUTIL!$EU:$EZ,F$1,FALSE),"Ahmadovitch")))))))))/1000,0)</f>
        <v>2240436</v>
      </c>
    </row>
    <row r="80" spans="1:6" ht="16.5" x14ac:dyDescent="0.3">
      <c r="A80">
        <v>5</v>
      </c>
      <c r="B80" s="5" t="str">
        <f>IF($A$75="Alimentation, boissons et tabacs",VLOOKUP(VLOOKUP($A80,OUTIL!$CH:$CM,B$1,FALSE),REF!$K:$L,2,FALSE),IF($A$75="Demi produits",VLOOKUP(VLOOKUP($A80,OUTIL!$CQ:$CV,B$1,FALSE),REF!$N:$O,2,FALSE),IF($A$75="Energie  et  lubrifiants",VLOOKUP(VLOOKUP($A80,OUTIL!$CY:$DD,B$1,FALSE),REF!$Z:$AA,2,FALSE),IF($A$75="Or industriel",VLOOKUP(VLOOKUP($A80,OUTIL!$DG:$DL,B$1,FALSE),REF!$AC:$AD,2,FALSE),IF($A$75="Produits bruts d'origine animale et vegetale",VLOOKUP(VLOOKUP($A80,OUTIL!$DO:$DT,B$1,FALSE),REF!$Q:$R,2,FALSE),IF($A$75="Produits bruts d'origine minerale",VLOOKUP(VLOOKUP($A80,OUTIL!$DW:$EB,B$1,FALSE),REF!$AF:$AG,2,FALSE),IF($A$75="Produits finis de consommation",VLOOKUP(VLOOKUP($A80,OUTIL!$EE:$EJ,B$1,FALSE),REF!$T:$U,2,FALSE),IF($A$75="Produits finis d'equipement agricole",VLOOKUP(VLOOKUP($A80,OUTIL!$EM:$ER,B$1,FALSE),REF!$AI:$AJ,2,FALSE),IF($A$75="Produits finis d'equipement industriel",VLOOKUP(VLOOKUP($A80,OUTIL!$EU:$EZ,B$1,FALSE),REF!$W:$X,2,FALSE),"Ahmadovitch")))))))))</f>
        <v>Ammoniac</v>
      </c>
      <c r="C80" s="5">
        <f>ROUND(IF($A$75="Alimentation, boissons et tabacs",VLOOKUP($A80,OUTIL!$CH:$CM,C$1,FALSE),IF($A$75="Demi produits",VLOOKUP($A80,OUTIL!$CQ:$CV,C$1,FALSE),IF($A$75="Energie  et  lubrifiants",VLOOKUP($A80,OUTIL!$CY:$DD,C$1,FALSE),IF($A$75="Or industriel",VLOOKUP($A80,OUTIL!$DG:$DL,C$1,FALSE),IF($A$75="Produits bruts d'origine animale et vegetale",VLOOKUP($A80,OUTIL!$DO:$DT,C$1,FALSE),IF($A$75="Produits bruts d'origine minerale",VLOOKUP($A80,OUTIL!$DW:$EB,C$1,FALSE),IF($A$75="Produits finis de consommation",VLOOKUP($A80,OUTIL!$EE:$EJ,C$1,FALSE),IF($A$75="Produits finis d'equipement agricole",VLOOKUP($A80,OUTIL!$EM:$ER,C$1,FALSE),IF($A$75="Produits finis d'equipement industriel",VLOOKUP($A80,OUTIL!$EU:$EZ,C$1,FALSE),"Ahmadovitch")))))))))/1000,0)</f>
        <v>334675</v>
      </c>
      <c r="D80" s="5">
        <f>ROUND(IF($A$75="Alimentation, boissons et tabacs",VLOOKUP($A80,OUTIL!$CH:$CM,D$1,FALSE),IF($A$75="Demi produits",VLOOKUP($A80,OUTIL!$CQ:$CV,D$1,FALSE),IF($A$75="Energie  et  lubrifiants",VLOOKUP($A80,OUTIL!$CY:$DD,D$1,FALSE),IF($A$75="Or industriel",VLOOKUP($A80,OUTIL!$DG:$DL,D$1,FALSE),IF($A$75="Produits bruts d'origine animale et vegetale",VLOOKUP($A80,OUTIL!$DO:$DT,D$1,FALSE),IF($A$75="Produits bruts d'origine minerale",VLOOKUP($A80,OUTIL!$DW:$EB,D$1,FALSE),IF($A$75="Produits finis de consommation",VLOOKUP($A80,OUTIL!$EE:$EJ,D$1,FALSE),IF($A$75="Produits finis d'equipement agricole",VLOOKUP($A80,OUTIL!$EM:$ER,D$1,FALSE),IF($A$75="Produits finis d'equipement industriel",VLOOKUP($A80,OUTIL!$EU:$EZ,D$1,FALSE),"Ahmadovitch")))))))))/1000,0)</f>
        <v>1873667</v>
      </c>
      <c r="E80" s="5">
        <f>ROUND(IF($A$75="Alimentation, boissons et tabacs",VLOOKUP($A80,OUTIL!$CH:$CM,E$1,FALSE),IF($A$75="Demi produits",VLOOKUP($A80,OUTIL!$CQ:$CV,E$1,FALSE),IF($A$75="Energie  et  lubrifiants",VLOOKUP($A80,OUTIL!$CY:$DD,E$1,FALSE),IF($A$75="Or industriel",VLOOKUP($A80,OUTIL!$DG:$DL,E$1,FALSE),IF($A$75="Produits bruts d'origine animale et vegetale",VLOOKUP($A80,OUTIL!$DO:$DT,E$1,FALSE),IF($A$75="Produits bruts d'origine minerale",VLOOKUP($A80,OUTIL!$DW:$EB,E$1,FALSE),IF($A$75="Produits finis de consommation",VLOOKUP($A80,OUTIL!$EE:$EJ,E$1,FALSE),IF($A$75="Produits finis d'equipement agricole",VLOOKUP($A80,OUTIL!$EM:$ER,E$1,FALSE),IF($A$75="Produits finis d'equipement industriel",VLOOKUP($A80,OUTIL!$EU:$EZ,E$1,FALSE),"Ahmadovitch")))))))))/1000,0)</f>
        <v>388752</v>
      </c>
      <c r="F80" s="5">
        <f>ROUND(IF($A$75="Alimentation, boissons et tabacs",VLOOKUP($A80,OUTIL!$CH:$CM,F$1,FALSE),IF($A$75="Demi produits",VLOOKUP($A80,OUTIL!$CQ:$CV,F$1,FALSE),IF($A$75="Energie  et  lubrifiants",VLOOKUP($A80,OUTIL!$CY:$DD,F$1,FALSE),IF($A$75="Or industriel",VLOOKUP($A80,OUTIL!$DG:$DL,F$1,FALSE),IF($A$75="Produits bruts d'origine animale et vegetale",VLOOKUP($A80,OUTIL!$DO:$DT,F$1,FALSE),IF($A$75="Produits bruts d'origine minerale",VLOOKUP($A80,OUTIL!$DW:$EB,F$1,FALSE),IF($A$75="Produits finis de consommation",VLOOKUP($A80,OUTIL!$EE:$EJ,F$1,FALSE),IF($A$75="Produits finis d'equipement agricole",VLOOKUP($A80,OUTIL!$EM:$ER,F$1,FALSE),IF($A$75="Produits finis d'equipement industriel",VLOOKUP($A80,OUTIL!$EU:$EZ,F$1,FALSE),"Ahmadovitch")))))))))/1000,0)</f>
        <v>1960831</v>
      </c>
    </row>
    <row r="81" spans="1:6" ht="16.5" x14ac:dyDescent="0.3">
      <c r="A81">
        <v>6</v>
      </c>
      <c r="B81" s="5" t="str">
        <f>IF($A$75="Alimentation, boissons et tabacs",VLOOKUP(VLOOKUP($A81,OUTIL!$CH:$CM,B$1,FALSE),REF!$K:$L,2,FALSE),IF($A$75="Demi produits",VLOOKUP(VLOOKUP($A81,OUTIL!$CQ:$CV,B$1,FALSE),REF!$N:$O,2,FALSE),IF($A$75="Energie  et  lubrifiants",VLOOKUP(VLOOKUP($A81,OUTIL!$CY:$DD,B$1,FALSE),REF!$Z:$AA,2,FALSE),IF($A$75="Or industriel",VLOOKUP(VLOOKUP($A81,OUTIL!$DG:$DL,B$1,FALSE),REF!$AC:$AD,2,FALSE),IF($A$75="Produits bruts d'origine animale et vegetale",VLOOKUP(VLOOKUP($A81,OUTIL!$DO:$DT,B$1,FALSE),REF!$Q:$R,2,FALSE),IF($A$75="Produits bruts d'origine minerale",VLOOKUP(VLOOKUP($A81,OUTIL!$DW:$EB,B$1,FALSE),REF!$AF:$AG,2,FALSE),IF($A$75="Produits finis de consommation",VLOOKUP(VLOOKUP($A81,OUTIL!$EE:$EJ,B$1,FALSE),REF!$T:$U,2,FALSE),IF($A$75="Produits finis d'equipement agricole",VLOOKUP(VLOOKUP($A81,OUTIL!$EM:$ER,B$1,FALSE),REF!$AI:$AJ,2,FALSE),IF($A$75="Produits finis d'equipement industriel",VLOOKUP(VLOOKUP($A81,OUTIL!$EU:$EZ,B$1,FALSE),REF!$W:$X,2,FALSE),"Ahmadovitch")))))))))</f>
        <v>Fils et câbles électriques</v>
      </c>
      <c r="C81" s="5">
        <f>ROUND(IF($A$75="Alimentation, boissons et tabacs",VLOOKUP($A81,OUTIL!$CH:$CM,C$1,FALSE),IF($A$75="Demi produits",VLOOKUP($A81,OUTIL!$CQ:$CV,C$1,FALSE),IF($A$75="Energie  et  lubrifiants",VLOOKUP($A81,OUTIL!$CY:$DD,C$1,FALSE),IF($A$75="Or industriel",VLOOKUP($A81,OUTIL!$DG:$DL,C$1,FALSE),IF($A$75="Produits bruts d'origine animale et vegetale",VLOOKUP($A81,OUTIL!$DO:$DT,C$1,FALSE),IF($A$75="Produits bruts d'origine minerale",VLOOKUP($A81,OUTIL!$DW:$EB,C$1,FALSE),IF($A$75="Produits finis de consommation",VLOOKUP($A81,OUTIL!$EE:$EJ,C$1,FALSE),IF($A$75="Produits finis d'equipement agricole",VLOOKUP($A81,OUTIL!$EM:$ER,C$1,FALSE),IF($A$75="Produits finis d'equipement industriel",VLOOKUP($A81,OUTIL!$EU:$EZ,C$1,FALSE),"Ahmadovitch")))))))))/1000,0)</f>
        <v>18554</v>
      </c>
      <c r="D81" s="5">
        <f>ROUND(IF($A$75="Alimentation, boissons et tabacs",VLOOKUP($A81,OUTIL!$CH:$CM,D$1,FALSE),IF($A$75="Demi produits",VLOOKUP($A81,OUTIL!$CQ:$CV,D$1,FALSE),IF($A$75="Energie  et  lubrifiants",VLOOKUP($A81,OUTIL!$CY:$DD,D$1,FALSE),IF($A$75="Or industriel",VLOOKUP($A81,OUTIL!$DG:$DL,D$1,FALSE),IF($A$75="Produits bruts d'origine animale et vegetale",VLOOKUP($A81,OUTIL!$DO:$DT,D$1,FALSE),IF($A$75="Produits bruts d'origine minerale",VLOOKUP($A81,OUTIL!$DW:$EB,D$1,FALSE),IF($A$75="Produits finis de consommation",VLOOKUP($A81,OUTIL!$EE:$EJ,D$1,FALSE),IF($A$75="Produits finis d'equipement agricole",VLOOKUP($A81,OUTIL!$EM:$ER,D$1,FALSE),IF($A$75="Produits finis d'equipement industriel",VLOOKUP($A81,OUTIL!$EU:$EZ,D$1,FALSE),"Ahmadovitch")))))))))/1000,0)</f>
        <v>1793639</v>
      </c>
      <c r="E81" s="5">
        <f>ROUND(IF($A$75="Alimentation, boissons et tabacs",VLOOKUP($A81,OUTIL!$CH:$CM,E$1,FALSE),IF($A$75="Demi produits",VLOOKUP($A81,OUTIL!$CQ:$CV,E$1,FALSE),IF($A$75="Energie  et  lubrifiants",VLOOKUP($A81,OUTIL!$CY:$DD,E$1,FALSE),IF($A$75="Or industriel",VLOOKUP($A81,OUTIL!$DG:$DL,E$1,FALSE),IF($A$75="Produits bruts d'origine animale et vegetale",VLOOKUP($A81,OUTIL!$DO:$DT,E$1,FALSE),IF($A$75="Produits bruts d'origine minerale",VLOOKUP($A81,OUTIL!$DW:$EB,E$1,FALSE),IF($A$75="Produits finis de consommation",VLOOKUP($A81,OUTIL!$EE:$EJ,E$1,FALSE),IF($A$75="Produits finis d'equipement agricole",VLOOKUP($A81,OUTIL!$EM:$ER,E$1,FALSE),IF($A$75="Produits finis d'equipement industriel",VLOOKUP($A81,OUTIL!$EU:$EZ,E$1,FALSE),"Ahmadovitch")))))))))/1000,0)</f>
        <v>16010</v>
      </c>
      <c r="F81" s="5">
        <f>ROUND(IF($A$75="Alimentation, boissons et tabacs",VLOOKUP($A81,OUTIL!$CH:$CM,F$1,FALSE),IF($A$75="Demi produits",VLOOKUP($A81,OUTIL!$CQ:$CV,F$1,FALSE),IF($A$75="Energie  et  lubrifiants",VLOOKUP($A81,OUTIL!$CY:$DD,F$1,FALSE),IF($A$75="Or industriel",VLOOKUP($A81,OUTIL!$DG:$DL,F$1,FALSE),IF($A$75="Produits bruts d'origine animale et vegetale",VLOOKUP($A81,OUTIL!$DO:$DT,F$1,FALSE),IF($A$75="Produits bruts d'origine minerale",VLOOKUP($A81,OUTIL!$DW:$EB,F$1,FALSE),IF($A$75="Produits finis de consommation",VLOOKUP($A81,OUTIL!$EE:$EJ,F$1,FALSE),IF($A$75="Produits finis d'equipement agricole",VLOOKUP($A81,OUTIL!$EM:$ER,F$1,FALSE),IF($A$75="Produits finis d'equipement industriel",VLOOKUP($A81,OUTIL!$EU:$EZ,F$1,FALSE),"Ahmadovitch")))))))))/1000,0)</f>
        <v>1425792</v>
      </c>
    </row>
    <row r="82" spans="1:6" ht="16.5" x14ac:dyDescent="0.3">
      <c r="A82">
        <v>7</v>
      </c>
      <c r="B82" s="5" t="str">
        <f>IF($A$75="Alimentation, boissons et tabacs",VLOOKUP(VLOOKUP($A82,OUTIL!$CH:$CM,B$1,FALSE),REF!$K:$L,2,FALSE),IF($A$75="Demi produits",VLOOKUP(VLOOKUP($A82,OUTIL!$CQ:$CV,B$1,FALSE),REF!$N:$O,2,FALSE),IF($A$75="Energie  et  lubrifiants",VLOOKUP(VLOOKUP($A82,OUTIL!$CY:$DD,B$1,FALSE),REF!$Z:$AA,2,FALSE),IF($A$75="Or industriel",VLOOKUP(VLOOKUP($A82,OUTIL!$DG:$DL,B$1,FALSE),REF!$AC:$AD,2,FALSE),IF($A$75="Produits bruts d'origine animale et vegetale",VLOOKUP(VLOOKUP($A82,OUTIL!$DO:$DT,B$1,FALSE),REF!$Q:$R,2,FALSE),IF($A$75="Produits bruts d'origine minerale",VLOOKUP(VLOOKUP($A82,OUTIL!$DW:$EB,B$1,FALSE),REF!$AF:$AG,2,FALSE),IF($A$75="Produits finis de consommation",VLOOKUP(VLOOKUP($A82,OUTIL!$EE:$EJ,B$1,FALSE),REF!$T:$U,2,FALSE),IF($A$75="Produits finis d'equipement agricole",VLOOKUP(VLOOKUP($A82,OUTIL!$EM:$ER,B$1,FALSE),REF!$AI:$AJ,2,FALSE),IF($A$75="Produits finis d'equipement industriel",VLOOKUP(VLOOKUP($A82,OUTIL!$EU:$EZ,B$1,FALSE),REF!$W:$X,2,FALSE),"Ahmadovitch")))))))))</f>
        <v>Accessoires de tuyauterie et construction métallique</v>
      </c>
      <c r="C82" s="5">
        <f>ROUND(IF($A$75="Alimentation, boissons et tabacs",VLOOKUP($A82,OUTIL!$CH:$CM,C$1,FALSE),IF($A$75="Demi produits",VLOOKUP($A82,OUTIL!$CQ:$CV,C$1,FALSE),IF($A$75="Energie  et  lubrifiants",VLOOKUP($A82,OUTIL!$CY:$DD,C$1,FALSE),IF($A$75="Or industriel",VLOOKUP($A82,OUTIL!$DG:$DL,C$1,FALSE),IF($A$75="Produits bruts d'origine animale et vegetale",VLOOKUP($A82,OUTIL!$DO:$DT,C$1,FALSE),IF($A$75="Produits bruts d'origine minerale",VLOOKUP($A82,OUTIL!$DW:$EB,C$1,FALSE),IF($A$75="Produits finis de consommation",VLOOKUP($A82,OUTIL!$EE:$EJ,C$1,FALSE),IF($A$75="Produits finis d'equipement agricole",VLOOKUP($A82,OUTIL!$EM:$ER,C$1,FALSE),IF($A$75="Produits finis d'equipement industriel",VLOOKUP($A82,OUTIL!$EU:$EZ,C$1,FALSE),"Ahmadovitch")))))))))/1000,0)</f>
        <v>75618</v>
      </c>
      <c r="D82" s="5">
        <f>ROUND(IF($A$75="Alimentation, boissons et tabacs",VLOOKUP($A82,OUTIL!$CH:$CM,D$1,FALSE),IF($A$75="Demi produits",VLOOKUP($A82,OUTIL!$CQ:$CV,D$1,FALSE),IF($A$75="Energie  et  lubrifiants",VLOOKUP($A82,OUTIL!$CY:$DD,D$1,FALSE),IF($A$75="Or industriel",VLOOKUP($A82,OUTIL!$DG:$DL,D$1,FALSE),IF($A$75="Produits bruts d'origine animale et vegetale",VLOOKUP($A82,OUTIL!$DO:$DT,D$1,FALSE),IF($A$75="Produits bruts d'origine minerale",VLOOKUP($A82,OUTIL!$DW:$EB,D$1,FALSE),IF($A$75="Produits finis de consommation",VLOOKUP($A82,OUTIL!$EE:$EJ,D$1,FALSE),IF($A$75="Produits finis d'equipement agricole",VLOOKUP($A82,OUTIL!$EM:$ER,D$1,FALSE),IF($A$75="Produits finis d'equipement industriel",VLOOKUP($A82,OUTIL!$EU:$EZ,D$1,FALSE),"Ahmadovitch")))))))))/1000,0)</f>
        <v>1634051</v>
      </c>
      <c r="E82" s="5">
        <f>ROUND(IF($A$75="Alimentation, boissons et tabacs",VLOOKUP($A82,OUTIL!$CH:$CM,E$1,FALSE),IF($A$75="Demi produits",VLOOKUP($A82,OUTIL!$CQ:$CV,E$1,FALSE),IF($A$75="Energie  et  lubrifiants",VLOOKUP($A82,OUTIL!$CY:$DD,E$1,FALSE),IF($A$75="Or industriel",VLOOKUP($A82,OUTIL!$DG:$DL,E$1,FALSE),IF($A$75="Produits bruts d'origine animale et vegetale",VLOOKUP($A82,OUTIL!$DO:$DT,E$1,FALSE),IF($A$75="Produits bruts d'origine minerale",VLOOKUP($A82,OUTIL!$DW:$EB,E$1,FALSE),IF($A$75="Produits finis de consommation",VLOOKUP($A82,OUTIL!$EE:$EJ,E$1,FALSE),IF($A$75="Produits finis d'equipement agricole",VLOOKUP($A82,OUTIL!$EM:$ER,E$1,FALSE),IF($A$75="Produits finis d'equipement industriel",VLOOKUP($A82,OUTIL!$EU:$EZ,E$1,FALSE),"Ahmadovitch")))))))))/1000,0)</f>
        <v>40286</v>
      </c>
      <c r="F82" s="5">
        <f>ROUND(IF($A$75="Alimentation, boissons et tabacs",VLOOKUP($A82,OUTIL!$CH:$CM,F$1,FALSE),IF($A$75="Demi produits",VLOOKUP($A82,OUTIL!$CQ:$CV,F$1,FALSE),IF($A$75="Energie  et  lubrifiants",VLOOKUP($A82,OUTIL!$CY:$DD,F$1,FALSE),IF($A$75="Or industriel",VLOOKUP($A82,OUTIL!$DG:$DL,F$1,FALSE),IF($A$75="Produits bruts d'origine animale et vegetale",VLOOKUP($A82,OUTIL!$DO:$DT,F$1,FALSE),IF($A$75="Produits bruts d'origine minerale",VLOOKUP($A82,OUTIL!$DW:$EB,F$1,FALSE),IF($A$75="Produits finis de consommation",VLOOKUP($A82,OUTIL!$EE:$EJ,F$1,FALSE),IF($A$75="Produits finis d'equipement agricole",VLOOKUP($A82,OUTIL!$EM:$ER,F$1,FALSE),IF($A$75="Produits finis d'equipement industriel",VLOOKUP($A82,OUTIL!$EU:$EZ,F$1,FALSE),"Ahmadovitch")))))))))/1000,0)</f>
        <v>1196184</v>
      </c>
    </row>
    <row r="83" spans="1:6" ht="16.5" x14ac:dyDescent="0.3">
      <c r="A83">
        <v>8</v>
      </c>
      <c r="B83" s="5" t="str">
        <f>IF($A$75="Alimentation, boissons et tabacs",VLOOKUP(VLOOKUP($A83,OUTIL!$CH:$CM,B$1,FALSE),REF!$K:$L,2,FALSE),IF($A$75="Demi produits",VLOOKUP(VLOOKUP($A83,OUTIL!$CQ:$CV,B$1,FALSE),REF!$N:$O,2,FALSE),IF($A$75="Energie  et  lubrifiants",VLOOKUP(VLOOKUP($A83,OUTIL!$CY:$DD,B$1,FALSE),REF!$Z:$AA,2,FALSE),IF($A$75="Or industriel",VLOOKUP(VLOOKUP($A83,OUTIL!$DG:$DL,B$1,FALSE),REF!$AC:$AD,2,FALSE),IF($A$75="Produits bruts d'origine animale et vegetale",VLOOKUP(VLOOKUP($A83,OUTIL!$DO:$DT,B$1,FALSE),REF!$Q:$R,2,FALSE),IF($A$75="Produits bruts d'origine minerale",VLOOKUP(VLOOKUP($A83,OUTIL!$DW:$EB,B$1,FALSE),REF!$AF:$AG,2,FALSE),IF($A$75="Produits finis de consommation",VLOOKUP(VLOOKUP($A83,OUTIL!$EE:$EJ,B$1,FALSE),REF!$T:$U,2,FALSE),IF($A$75="Produits finis d'equipement agricole",VLOOKUP(VLOOKUP($A83,OUTIL!$EM:$ER,B$1,FALSE),REF!$AI:$AJ,2,FALSE),IF($A$75="Produits finis d'equipement industriel",VLOOKUP(VLOOKUP($A83,OUTIL!$EU:$EZ,B$1,FALSE),REF!$W:$X,2,FALSE),"Ahmadovitch")))))))))</f>
        <v>Engrais naturels et chimiques</v>
      </c>
      <c r="C83" s="5">
        <f>ROUND(IF($A$75="Alimentation, boissons et tabacs",VLOOKUP($A83,OUTIL!$CH:$CM,C$1,FALSE),IF($A$75="Demi produits",VLOOKUP($A83,OUTIL!$CQ:$CV,C$1,FALSE),IF($A$75="Energie  et  lubrifiants",VLOOKUP($A83,OUTIL!$CY:$DD,C$1,FALSE),IF($A$75="Or industriel",VLOOKUP($A83,OUTIL!$DG:$DL,C$1,FALSE),IF($A$75="Produits bruts d'origine animale et vegetale",VLOOKUP($A83,OUTIL!$DO:$DT,C$1,FALSE),IF($A$75="Produits bruts d'origine minerale",VLOOKUP($A83,OUTIL!$DW:$EB,C$1,FALSE),IF($A$75="Produits finis de consommation",VLOOKUP($A83,OUTIL!$EE:$EJ,C$1,FALSE),IF($A$75="Produits finis d'equipement agricole",VLOOKUP($A83,OUTIL!$EM:$ER,C$1,FALSE),IF($A$75="Produits finis d'equipement industriel",VLOOKUP($A83,OUTIL!$EU:$EZ,C$1,FALSE),"Ahmadovitch")))))))))/1000,0)</f>
        <v>260508</v>
      </c>
      <c r="D83" s="5">
        <f>ROUND(IF($A$75="Alimentation, boissons et tabacs",VLOOKUP($A83,OUTIL!$CH:$CM,D$1,FALSE),IF($A$75="Demi produits",VLOOKUP($A83,OUTIL!$CQ:$CV,D$1,FALSE),IF($A$75="Energie  et  lubrifiants",VLOOKUP($A83,OUTIL!$CY:$DD,D$1,FALSE),IF($A$75="Or industriel",VLOOKUP($A83,OUTIL!$DG:$DL,D$1,FALSE),IF($A$75="Produits bruts d'origine animale et vegetale",VLOOKUP($A83,OUTIL!$DO:$DT,D$1,FALSE),IF($A$75="Produits bruts d'origine minerale",VLOOKUP($A83,OUTIL!$DW:$EB,D$1,FALSE),IF($A$75="Produits finis de consommation",VLOOKUP($A83,OUTIL!$EE:$EJ,D$1,FALSE),IF($A$75="Produits finis d'equipement agricole",VLOOKUP($A83,OUTIL!$EM:$ER,D$1,FALSE),IF($A$75="Produits finis d'equipement industriel",VLOOKUP($A83,OUTIL!$EU:$EZ,D$1,FALSE),"Ahmadovitch")))))))))/1000,0)</f>
        <v>1058301</v>
      </c>
      <c r="E83" s="5">
        <f>ROUND(IF($A$75="Alimentation, boissons et tabacs",VLOOKUP($A83,OUTIL!$CH:$CM,E$1,FALSE),IF($A$75="Demi produits",VLOOKUP($A83,OUTIL!$CQ:$CV,E$1,FALSE),IF($A$75="Energie  et  lubrifiants",VLOOKUP($A83,OUTIL!$CY:$DD,E$1,FALSE),IF($A$75="Or industriel",VLOOKUP($A83,OUTIL!$DG:$DL,E$1,FALSE),IF($A$75="Produits bruts d'origine animale et vegetale",VLOOKUP($A83,OUTIL!$DO:$DT,E$1,FALSE),IF($A$75="Produits bruts d'origine minerale",VLOOKUP($A83,OUTIL!$DW:$EB,E$1,FALSE),IF($A$75="Produits finis de consommation",VLOOKUP($A83,OUTIL!$EE:$EJ,E$1,FALSE),IF($A$75="Produits finis d'equipement agricole",VLOOKUP($A83,OUTIL!$EM:$ER,E$1,FALSE),IF($A$75="Produits finis d'equipement industriel",VLOOKUP($A83,OUTIL!$EU:$EZ,E$1,FALSE),"Ahmadovitch")))))))))/1000,0)</f>
        <v>91976</v>
      </c>
      <c r="F83" s="5">
        <f>ROUND(IF($A$75="Alimentation, boissons et tabacs",VLOOKUP($A83,OUTIL!$CH:$CM,F$1,FALSE),IF($A$75="Demi produits",VLOOKUP($A83,OUTIL!$CQ:$CV,F$1,FALSE),IF($A$75="Energie  et  lubrifiants",VLOOKUP($A83,OUTIL!$CY:$DD,F$1,FALSE),IF($A$75="Or industriel",VLOOKUP($A83,OUTIL!$DG:$DL,F$1,FALSE),IF($A$75="Produits bruts d'origine animale et vegetale",VLOOKUP($A83,OUTIL!$DO:$DT,F$1,FALSE),IF($A$75="Produits bruts d'origine minerale",VLOOKUP($A83,OUTIL!$DW:$EB,F$1,FALSE),IF($A$75="Produits finis de consommation",VLOOKUP($A83,OUTIL!$EE:$EJ,F$1,FALSE),IF($A$75="Produits finis d'equipement agricole",VLOOKUP($A83,OUTIL!$EM:$ER,F$1,FALSE),IF($A$75="Produits finis d'equipement industriel",VLOOKUP($A83,OUTIL!$EU:$EZ,F$1,FALSE),"Ahmadovitch")))))))))/1000,0)</f>
        <v>432214</v>
      </c>
    </row>
    <row r="84" spans="1:6" ht="16.5" x14ac:dyDescent="0.3">
      <c r="A84">
        <v>9</v>
      </c>
      <c r="B84" s="5" t="str">
        <f>IF($A$75="Alimentation, boissons et tabacs",VLOOKUP(VLOOKUP($A84,OUTIL!$CH:$CM,B$1,FALSE),REF!$K:$L,2,FALSE),IF($A$75="Demi produits",VLOOKUP(VLOOKUP($A84,OUTIL!$CQ:$CV,B$1,FALSE),REF!$N:$O,2,FALSE),IF($A$75="Energie  et  lubrifiants",VLOOKUP(VLOOKUP($A84,OUTIL!$CY:$DD,B$1,FALSE),REF!$Z:$AA,2,FALSE),IF($A$75="Or industriel",VLOOKUP(VLOOKUP($A84,OUTIL!$DG:$DL,B$1,FALSE),REF!$AC:$AD,2,FALSE),IF($A$75="Produits bruts d'origine animale et vegetale",VLOOKUP(VLOOKUP($A84,OUTIL!$DO:$DT,B$1,FALSE),REF!$Q:$R,2,FALSE),IF($A$75="Produits bruts d'origine minerale",VLOOKUP(VLOOKUP($A84,OUTIL!$DW:$EB,B$1,FALSE),REF!$AF:$AG,2,FALSE),IF($A$75="Produits finis de consommation",VLOOKUP(VLOOKUP($A84,OUTIL!$EE:$EJ,B$1,FALSE),REF!$T:$U,2,FALSE),IF($A$75="Produits finis d'equipement agricole",VLOOKUP(VLOOKUP($A84,OUTIL!$EM:$ER,B$1,FALSE),REF!$AI:$AJ,2,FALSE),IF($A$75="Produits finis d'equipement industriel",VLOOKUP(VLOOKUP($A84,OUTIL!$EU:$EZ,B$1,FALSE),REF!$W:$X,2,FALSE),"Ahmadovitch")))))))))</f>
        <v>Bois préparés et ouvrages en bois</v>
      </c>
      <c r="C84" s="5">
        <f>ROUND(IF($A$75="Alimentation, boissons et tabacs",VLOOKUP($A84,OUTIL!$CH:$CM,C$1,FALSE),IF($A$75="Demi produits",VLOOKUP($A84,OUTIL!$CQ:$CV,C$1,FALSE),IF($A$75="Energie  et  lubrifiants",VLOOKUP($A84,OUTIL!$CY:$DD,C$1,FALSE),IF($A$75="Or industriel",VLOOKUP($A84,OUTIL!$DG:$DL,C$1,FALSE),IF($A$75="Produits bruts d'origine animale et vegetale",VLOOKUP($A84,OUTIL!$DO:$DT,C$1,FALSE),IF($A$75="Produits bruts d'origine minerale",VLOOKUP($A84,OUTIL!$DW:$EB,C$1,FALSE),IF($A$75="Produits finis de consommation",VLOOKUP($A84,OUTIL!$EE:$EJ,C$1,FALSE),IF($A$75="Produits finis d'equipement agricole",VLOOKUP($A84,OUTIL!$EM:$ER,C$1,FALSE),IF($A$75="Produits finis d'equipement industriel",VLOOKUP($A84,OUTIL!$EU:$EZ,C$1,FALSE),"Ahmadovitch")))))))))/1000,0)</f>
        <v>139528</v>
      </c>
      <c r="D84" s="5">
        <f>ROUND(IF($A$75="Alimentation, boissons et tabacs",VLOOKUP($A84,OUTIL!$CH:$CM,D$1,FALSE),IF($A$75="Demi produits",VLOOKUP($A84,OUTIL!$CQ:$CV,D$1,FALSE),IF($A$75="Energie  et  lubrifiants",VLOOKUP($A84,OUTIL!$CY:$DD,D$1,FALSE),IF($A$75="Or industriel",VLOOKUP($A84,OUTIL!$DG:$DL,D$1,FALSE),IF($A$75="Produits bruts d'origine animale et vegetale",VLOOKUP($A84,OUTIL!$DO:$DT,D$1,FALSE),IF($A$75="Produits bruts d'origine minerale",VLOOKUP($A84,OUTIL!$DW:$EB,D$1,FALSE),IF($A$75="Produits finis de consommation",VLOOKUP($A84,OUTIL!$EE:$EJ,D$1,FALSE),IF($A$75="Produits finis d'equipement agricole",VLOOKUP($A84,OUTIL!$EM:$ER,D$1,FALSE),IF($A$75="Produits finis d'equipement industriel",VLOOKUP($A84,OUTIL!$EU:$EZ,D$1,FALSE),"Ahmadovitch")))))))))/1000,0)</f>
        <v>1008085</v>
      </c>
      <c r="E84" s="5">
        <f>ROUND(IF($A$75="Alimentation, boissons et tabacs",VLOOKUP($A84,OUTIL!$CH:$CM,E$1,FALSE),IF($A$75="Demi produits",VLOOKUP($A84,OUTIL!$CQ:$CV,E$1,FALSE),IF($A$75="Energie  et  lubrifiants",VLOOKUP($A84,OUTIL!$CY:$DD,E$1,FALSE),IF($A$75="Or industriel",VLOOKUP($A84,OUTIL!$DG:$DL,E$1,FALSE),IF($A$75="Produits bruts d'origine animale et vegetale",VLOOKUP($A84,OUTIL!$DO:$DT,E$1,FALSE),IF($A$75="Produits bruts d'origine minerale",VLOOKUP($A84,OUTIL!$DW:$EB,E$1,FALSE),IF($A$75="Produits finis de consommation",VLOOKUP($A84,OUTIL!$EE:$EJ,E$1,FALSE),IF($A$75="Produits finis d'equipement agricole",VLOOKUP($A84,OUTIL!$EM:$ER,E$1,FALSE),IF($A$75="Produits finis d'equipement industriel",VLOOKUP($A84,OUTIL!$EU:$EZ,E$1,FALSE),"Ahmadovitch")))))))))/1000,0)</f>
        <v>152072</v>
      </c>
      <c r="F84" s="5">
        <f>ROUND(IF($A$75="Alimentation, boissons et tabacs",VLOOKUP($A84,OUTIL!$CH:$CM,F$1,FALSE),IF($A$75="Demi produits",VLOOKUP($A84,OUTIL!$CQ:$CV,F$1,FALSE),IF($A$75="Energie  et  lubrifiants",VLOOKUP($A84,OUTIL!$CY:$DD,F$1,FALSE),IF($A$75="Or industriel",VLOOKUP($A84,OUTIL!$DG:$DL,F$1,FALSE),IF($A$75="Produits bruts d'origine animale et vegetale",VLOOKUP($A84,OUTIL!$DO:$DT,F$1,FALSE),IF($A$75="Produits bruts d'origine minerale",VLOOKUP($A84,OUTIL!$DW:$EB,F$1,FALSE),IF($A$75="Produits finis de consommation",VLOOKUP($A84,OUTIL!$EE:$EJ,F$1,FALSE),IF($A$75="Produits finis d'equipement agricole",VLOOKUP($A84,OUTIL!$EM:$ER,F$1,FALSE),IF($A$75="Produits finis d'equipement industriel",VLOOKUP($A84,OUTIL!$EU:$EZ,F$1,FALSE),"Ahmadovitch")))))))))/1000,0)</f>
        <v>1078790</v>
      </c>
    </row>
    <row r="85" spans="1:6" ht="16.5" x14ac:dyDescent="0.3">
      <c r="A85">
        <v>10</v>
      </c>
      <c r="B85" s="5" t="str">
        <f>IF($A$75="Alimentation, boissons et tabacs",VLOOKUP(VLOOKUP($A85,OUTIL!$CH:$CM,B$1,FALSE),REF!$K:$L,2,FALSE),IF($A$75="Demi produits",VLOOKUP(VLOOKUP($A85,OUTIL!$CQ:$CV,B$1,FALSE),REF!$N:$O,2,FALSE),IF($A$75="Energie  et  lubrifiants",VLOOKUP(VLOOKUP($A85,OUTIL!$CY:$DD,B$1,FALSE),REF!$Z:$AA,2,FALSE),IF($A$75="Or industriel",VLOOKUP(VLOOKUP($A85,OUTIL!$DG:$DL,B$1,FALSE),REF!$AC:$AD,2,FALSE),IF($A$75="Produits bruts d'origine animale et vegetale",VLOOKUP(VLOOKUP($A85,OUTIL!$DO:$DT,B$1,FALSE),REF!$Q:$R,2,FALSE),IF($A$75="Produits bruts d'origine minerale",VLOOKUP(VLOOKUP($A85,OUTIL!$DW:$EB,B$1,FALSE),REF!$AF:$AG,2,FALSE),IF($A$75="Produits finis de consommation",VLOOKUP(VLOOKUP($A85,OUTIL!$EE:$EJ,B$1,FALSE),REF!$T:$U,2,FALSE),IF($A$75="Produits finis d'equipement agricole",VLOOKUP(VLOOKUP($A85,OUTIL!$EM:$ER,B$1,FALSE),REF!$AI:$AJ,2,FALSE),IF($A$75="Produits finis d'equipement industriel",VLOOKUP(VLOOKUP($A85,OUTIL!$EU:$EZ,B$1,FALSE),REF!$W:$X,2,FALSE),"Ahmadovitch")))))))))</f>
        <v>Produits laminés plats, en fer ou en aciers non alliés</v>
      </c>
      <c r="C85" s="5">
        <f>ROUND(IF($A$75="Alimentation, boissons et tabacs",VLOOKUP($A85,OUTIL!$CH:$CM,C$1,FALSE),IF($A$75="Demi produits",VLOOKUP($A85,OUTIL!$CQ:$CV,C$1,FALSE),IF($A$75="Energie  et  lubrifiants",VLOOKUP($A85,OUTIL!$CY:$DD,C$1,FALSE),IF($A$75="Or industriel",VLOOKUP($A85,OUTIL!$DG:$DL,C$1,FALSE),IF($A$75="Produits bruts d'origine animale et vegetale",VLOOKUP($A85,OUTIL!$DO:$DT,C$1,FALSE),IF($A$75="Produits bruts d'origine minerale",VLOOKUP($A85,OUTIL!$DW:$EB,C$1,FALSE),IF($A$75="Produits finis de consommation",VLOOKUP($A85,OUTIL!$EE:$EJ,C$1,FALSE),IF($A$75="Produits finis d'equipement agricole",VLOOKUP($A85,OUTIL!$EM:$ER,C$1,FALSE),IF($A$75="Produits finis d'equipement industriel",VLOOKUP($A85,OUTIL!$EU:$EZ,C$1,FALSE),"Ahmadovitch")))))))))/1000,0)</f>
        <v>101615</v>
      </c>
      <c r="D85" s="5">
        <f>ROUND(IF($A$75="Alimentation, boissons et tabacs",VLOOKUP($A85,OUTIL!$CH:$CM,D$1,FALSE),IF($A$75="Demi produits",VLOOKUP($A85,OUTIL!$CQ:$CV,D$1,FALSE),IF($A$75="Energie  et  lubrifiants",VLOOKUP($A85,OUTIL!$CY:$DD,D$1,FALSE),IF($A$75="Or industriel",VLOOKUP($A85,OUTIL!$DG:$DL,D$1,FALSE),IF($A$75="Produits bruts d'origine animale et vegetale",VLOOKUP($A85,OUTIL!$DO:$DT,D$1,FALSE),IF($A$75="Produits bruts d'origine minerale",VLOOKUP($A85,OUTIL!$DW:$EB,D$1,FALSE),IF($A$75="Produits finis de consommation",VLOOKUP($A85,OUTIL!$EE:$EJ,D$1,FALSE),IF($A$75="Produits finis d'equipement agricole",VLOOKUP($A85,OUTIL!$EM:$ER,D$1,FALSE),IF($A$75="Produits finis d'equipement industriel",VLOOKUP($A85,OUTIL!$EU:$EZ,D$1,FALSE),"Ahmadovitch")))))))))/1000,0)</f>
        <v>961503</v>
      </c>
      <c r="E85" s="5">
        <f>ROUND(IF($A$75="Alimentation, boissons et tabacs",VLOOKUP($A85,OUTIL!$CH:$CM,E$1,FALSE),IF($A$75="Demi produits",VLOOKUP($A85,OUTIL!$CQ:$CV,E$1,FALSE),IF($A$75="Energie  et  lubrifiants",VLOOKUP($A85,OUTIL!$CY:$DD,E$1,FALSE),IF($A$75="Or industriel",VLOOKUP($A85,OUTIL!$DG:$DL,E$1,FALSE),IF($A$75="Produits bruts d'origine animale et vegetale",VLOOKUP($A85,OUTIL!$DO:$DT,E$1,FALSE),IF($A$75="Produits bruts d'origine minerale",VLOOKUP($A85,OUTIL!$DW:$EB,E$1,FALSE),IF($A$75="Produits finis de consommation",VLOOKUP($A85,OUTIL!$EE:$EJ,E$1,FALSE),IF($A$75="Produits finis d'equipement agricole",VLOOKUP($A85,OUTIL!$EM:$ER,E$1,FALSE),IF($A$75="Produits finis d'equipement industriel",VLOOKUP($A85,OUTIL!$EU:$EZ,E$1,FALSE),"Ahmadovitch")))))))))/1000,0)</f>
        <v>90552</v>
      </c>
      <c r="F85" s="5">
        <f>ROUND(IF($A$75="Alimentation, boissons et tabacs",VLOOKUP($A85,OUTIL!$CH:$CM,F$1,FALSE),IF($A$75="Demi produits",VLOOKUP($A85,OUTIL!$CQ:$CV,F$1,FALSE),IF($A$75="Energie  et  lubrifiants",VLOOKUP($A85,OUTIL!$CY:$DD,F$1,FALSE),IF($A$75="Or industriel",VLOOKUP($A85,OUTIL!$DG:$DL,F$1,FALSE),IF($A$75="Produits bruts d'origine animale et vegetale",VLOOKUP($A85,OUTIL!$DO:$DT,F$1,FALSE),IF($A$75="Produits bruts d'origine minerale",VLOOKUP($A85,OUTIL!$DW:$EB,F$1,FALSE),IF($A$75="Produits finis de consommation",VLOOKUP($A85,OUTIL!$EE:$EJ,F$1,FALSE),IF($A$75="Produits finis d'equipement agricole",VLOOKUP($A85,OUTIL!$EM:$ER,F$1,FALSE),IF($A$75="Produits finis d'equipement industriel",VLOOKUP($A85,OUTIL!$EU:$EZ,F$1,FALSE),"Ahmadovitch")))))))))/1000,0)</f>
        <v>930143</v>
      </c>
    </row>
    <row r="86" spans="1:6" ht="16.5" x14ac:dyDescent="0.3">
      <c r="A86">
        <v>11</v>
      </c>
      <c r="B86" s="5" t="str">
        <f>IF($A$75="Alimentation, boissons et tabacs",VLOOKUP(VLOOKUP($A86,OUTIL!$CH:$CM,B$1,FALSE),REF!$K:$L,2,FALSE),IF($A$75="Demi produits",VLOOKUP(VLOOKUP($A86,OUTIL!$CQ:$CV,B$1,FALSE),REF!$N:$O,2,FALSE),IF($A$75="Energie  et  lubrifiants",VLOOKUP(VLOOKUP($A86,OUTIL!$CY:$DD,B$1,FALSE),REF!$Z:$AA,2,FALSE),IF($A$75="Or industriel",VLOOKUP(VLOOKUP($A86,OUTIL!$DG:$DL,B$1,FALSE),REF!$AC:$AD,2,FALSE),IF($A$75="Produits bruts d'origine animale et vegetale",VLOOKUP(VLOOKUP($A86,OUTIL!$DO:$DT,B$1,FALSE),REF!$Q:$R,2,FALSE),IF($A$75="Produits bruts d'origine minerale",VLOOKUP(VLOOKUP($A86,OUTIL!$DW:$EB,B$1,FALSE),REF!$AF:$AG,2,FALSE),IF($A$75="Produits finis de consommation",VLOOKUP(VLOOKUP($A86,OUTIL!$EE:$EJ,B$1,FALSE),REF!$T:$U,2,FALSE),IF($A$75="Produits finis d'equipement agricole",VLOOKUP(VLOOKUP($A86,OUTIL!$EM:$ER,B$1,FALSE),REF!$AI:$AJ,2,FALSE),IF($A$75="Produits finis d'equipement industriel",VLOOKUP(VLOOKUP($A86,OUTIL!$EU:$EZ,B$1,FALSE),REF!$W:$X,2,FALSE),"Ahmadovitch")))))))))</f>
        <v>Aluminium brut, déchets et poudres d'aluminium</v>
      </c>
      <c r="C86" s="5">
        <f>ROUND(IF($A$75="Alimentation, boissons et tabacs",VLOOKUP($A86,OUTIL!$CH:$CM,C$1,FALSE),IF($A$75="Demi produits",VLOOKUP($A86,OUTIL!$CQ:$CV,C$1,FALSE),IF($A$75="Energie  et  lubrifiants",VLOOKUP($A86,OUTIL!$CY:$DD,C$1,FALSE),IF($A$75="Or industriel",VLOOKUP($A86,OUTIL!$DG:$DL,C$1,FALSE),IF($A$75="Produits bruts d'origine animale et vegetale",VLOOKUP($A86,OUTIL!$DO:$DT,C$1,FALSE),IF($A$75="Produits bruts d'origine minerale",VLOOKUP($A86,OUTIL!$DW:$EB,C$1,FALSE),IF($A$75="Produits finis de consommation",VLOOKUP($A86,OUTIL!$EE:$EJ,C$1,FALSE),IF($A$75="Produits finis d'equipement agricole",VLOOKUP($A86,OUTIL!$EM:$ER,C$1,FALSE),IF($A$75="Produits finis d'equipement industriel",VLOOKUP($A86,OUTIL!$EU:$EZ,C$1,FALSE),"Ahmadovitch")))))))))/1000,0)</f>
        <v>31553</v>
      </c>
      <c r="D86" s="5">
        <f>ROUND(IF($A$75="Alimentation, boissons et tabacs",VLOOKUP($A86,OUTIL!$CH:$CM,D$1,FALSE),IF($A$75="Demi produits",VLOOKUP($A86,OUTIL!$CQ:$CV,D$1,FALSE),IF($A$75="Energie  et  lubrifiants",VLOOKUP($A86,OUTIL!$CY:$DD,D$1,FALSE),IF($A$75="Or industriel",VLOOKUP($A86,OUTIL!$DG:$DL,D$1,FALSE),IF($A$75="Produits bruts d'origine animale et vegetale",VLOOKUP($A86,OUTIL!$DO:$DT,D$1,FALSE),IF($A$75="Produits bruts d'origine minerale",VLOOKUP($A86,OUTIL!$DW:$EB,D$1,FALSE),IF($A$75="Produits finis de consommation",VLOOKUP($A86,OUTIL!$EE:$EJ,D$1,FALSE),IF($A$75="Produits finis d'equipement agricole",VLOOKUP($A86,OUTIL!$EM:$ER,D$1,FALSE),IF($A$75="Produits finis d'equipement industriel",VLOOKUP($A86,OUTIL!$EU:$EZ,D$1,FALSE),"Ahmadovitch")))))))))/1000,0)</f>
        <v>933854</v>
      </c>
      <c r="E86" s="5">
        <f>ROUND(IF($A$75="Alimentation, boissons et tabacs",VLOOKUP($A86,OUTIL!$CH:$CM,E$1,FALSE),IF($A$75="Demi produits",VLOOKUP($A86,OUTIL!$CQ:$CV,E$1,FALSE),IF($A$75="Energie  et  lubrifiants",VLOOKUP($A86,OUTIL!$CY:$DD,E$1,FALSE),IF($A$75="Or industriel",VLOOKUP($A86,OUTIL!$DG:$DL,E$1,FALSE),IF($A$75="Produits bruts d'origine animale et vegetale",VLOOKUP($A86,OUTIL!$DO:$DT,E$1,FALSE),IF($A$75="Produits bruts d'origine minerale",VLOOKUP($A86,OUTIL!$DW:$EB,E$1,FALSE),IF($A$75="Produits finis de consommation",VLOOKUP($A86,OUTIL!$EE:$EJ,E$1,FALSE),IF($A$75="Produits finis d'equipement agricole",VLOOKUP($A86,OUTIL!$EM:$ER,E$1,FALSE),IF($A$75="Produits finis d'equipement industriel",VLOOKUP($A86,OUTIL!$EU:$EZ,E$1,FALSE),"Ahmadovitch")))))))))/1000,0)</f>
        <v>34488</v>
      </c>
      <c r="F86" s="5">
        <f>ROUND(IF($A$75="Alimentation, boissons et tabacs",VLOOKUP($A86,OUTIL!$CH:$CM,F$1,FALSE),IF($A$75="Demi produits",VLOOKUP($A86,OUTIL!$CQ:$CV,F$1,FALSE),IF($A$75="Energie  et  lubrifiants",VLOOKUP($A86,OUTIL!$CY:$DD,F$1,FALSE),IF($A$75="Or industriel",VLOOKUP($A86,OUTIL!$DG:$DL,F$1,FALSE),IF($A$75="Produits bruts d'origine animale et vegetale",VLOOKUP($A86,OUTIL!$DO:$DT,F$1,FALSE),IF($A$75="Produits bruts d'origine minerale",VLOOKUP($A86,OUTIL!$DW:$EB,F$1,FALSE),IF($A$75="Produits finis de consommation",VLOOKUP($A86,OUTIL!$EE:$EJ,F$1,FALSE),IF($A$75="Produits finis d'equipement agricole",VLOOKUP($A86,OUTIL!$EM:$ER,F$1,FALSE),IF($A$75="Produits finis d'equipement industriel",VLOOKUP($A86,OUTIL!$EU:$EZ,F$1,FALSE),"Ahmadovitch")))))))))/1000,0)</f>
        <v>998453</v>
      </c>
    </row>
    <row r="87" spans="1:6" ht="16.5" x14ac:dyDescent="0.3">
      <c r="A87">
        <v>12</v>
      </c>
      <c r="B87" s="5" t="str">
        <f>IF($A$75="Alimentation, boissons et tabacs",VLOOKUP(VLOOKUP($A87,OUTIL!$CH:$CM,B$1,FALSE),REF!$K:$L,2,FALSE),IF($A$75="Demi produits",VLOOKUP(VLOOKUP($A87,OUTIL!$CQ:$CV,B$1,FALSE),REF!$N:$O,2,FALSE),IF($A$75="Energie  et  lubrifiants",VLOOKUP(VLOOKUP($A87,OUTIL!$CY:$DD,B$1,FALSE),REF!$Z:$AA,2,FALSE),IF($A$75="Or industriel",VLOOKUP(VLOOKUP($A87,OUTIL!$DG:$DL,B$1,FALSE),REF!$AC:$AD,2,FALSE),IF($A$75="Produits bruts d'origine animale et vegetale",VLOOKUP(VLOOKUP($A87,OUTIL!$DO:$DT,B$1,FALSE),REF!$Q:$R,2,FALSE),IF($A$75="Produits bruts d'origine minerale",VLOOKUP(VLOOKUP($A87,OUTIL!$DW:$EB,B$1,FALSE),REF!$AF:$AG,2,FALSE),IF($A$75="Produits finis de consommation",VLOOKUP(VLOOKUP($A87,OUTIL!$EE:$EJ,B$1,FALSE),REF!$T:$U,2,FALSE),IF($A$75="Produits finis d'equipement agricole",VLOOKUP(VLOOKUP($A87,OUTIL!$EM:$ER,B$1,FALSE),REF!$AI:$AJ,2,FALSE),IF($A$75="Produits finis d'equipement industriel",VLOOKUP(VLOOKUP($A87,OUTIL!$EU:$EZ,B$1,FALSE),REF!$W:$X,2,FALSE),"Ahmadovitch")))))))))</f>
        <v>Tubes, tuyaux et profilés creux en fonte, fer et acier</v>
      </c>
      <c r="C87" s="5">
        <f>ROUND(IF($A$75="Alimentation, boissons et tabacs",VLOOKUP($A87,OUTIL!$CH:$CM,C$1,FALSE),IF($A$75="Demi produits",VLOOKUP($A87,OUTIL!$CQ:$CV,C$1,FALSE),IF($A$75="Energie  et  lubrifiants",VLOOKUP($A87,OUTIL!$CY:$DD,C$1,FALSE),IF($A$75="Or industriel",VLOOKUP($A87,OUTIL!$DG:$DL,C$1,FALSE),IF($A$75="Produits bruts d'origine animale et vegetale",VLOOKUP($A87,OUTIL!$DO:$DT,C$1,FALSE),IF($A$75="Produits bruts d'origine minerale",VLOOKUP($A87,OUTIL!$DW:$EB,C$1,FALSE),IF($A$75="Produits finis de consommation",VLOOKUP($A87,OUTIL!$EE:$EJ,C$1,FALSE),IF($A$75="Produits finis d'equipement agricole",VLOOKUP($A87,OUTIL!$EM:$ER,C$1,FALSE),IF($A$75="Produits finis d'equipement industriel",VLOOKUP($A87,OUTIL!$EU:$EZ,C$1,FALSE),"Ahmadovitch")))))))))/1000,0)</f>
        <v>54970</v>
      </c>
      <c r="D87" s="5">
        <f>ROUND(IF($A$75="Alimentation, boissons et tabacs",VLOOKUP($A87,OUTIL!$CH:$CM,D$1,FALSE),IF($A$75="Demi produits",VLOOKUP($A87,OUTIL!$CQ:$CV,D$1,FALSE),IF($A$75="Energie  et  lubrifiants",VLOOKUP($A87,OUTIL!$CY:$DD,D$1,FALSE),IF($A$75="Or industriel",VLOOKUP($A87,OUTIL!$DG:$DL,D$1,FALSE),IF($A$75="Produits bruts d'origine animale et vegetale",VLOOKUP($A87,OUTIL!$DO:$DT,D$1,FALSE),IF($A$75="Produits bruts d'origine minerale",VLOOKUP($A87,OUTIL!$DW:$EB,D$1,FALSE),IF($A$75="Produits finis de consommation",VLOOKUP($A87,OUTIL!$EE:$EJ,D$1,FALSE),IF($A$75="Produits finis d'equipement agricole",VLOOKUP($A87,OUTIL!$EM:$ER,D$1,FALSE),IF($A$75="Produits finis d'equipement industriel",VLOOKUP($A87,OUTIL!$EU:$EZ,D$1,FALSE),"Ahmadovitch")))))))))/1000,0)</f>
        <v>905209</v>
      </c>
      <c r="E87" s="5">
        <f>ROUND(IF($A$75="Alimentation, boissons et tabacs",VLOOKUP($A87,OUTIL!$CH:$CM,E$1,FALSE),IF($A$75="Demi produits",VLOOKUP($A87,OUTIL!$CQ:$CV,E$1,FALSE),IF($A$75="Energie  et  lubrifiants",VLOOKUP($A87,OUTIL!$CY:$DD,E$1,FALSE),IF($A$75="Or industriel",VLOOKUP($A87,OUTIL!$DG:$DL,E$1,FALSE),IF($A$75="Produits bruts d'origine animale et vegetale",VLOOKUP($A87,OUTIL!$DO:$DT,E$1,FALSE),IF($A$75="Produits bruts d'origine minerale",VLOOKUP($A87,OUTIL!$DW:$EB,E$1,FALSE),IF($A$75="Produits finis de consommation",VLOOKUP($A87,OUTIL!$EE:$EJ,E$1,FALSE),IF($A$75="Produits finis d'equipement agricole",VLOOKUP($A87,OUTIL!$EM:$ER,E$1,FALSE),IF($A$75="Produits finis d'equipement industriel",VLOOKUP($A87,OUTIL!$EU:$EZ,E$1,FALSE),"Ahmadovitch")))))))))/1000,0)</f>
        <v>46382</v>
      </c>
      <c r="F87" s="5">
        <f>ROUND(IF($A$75="Alimentation, boissons et tabacs",VLOOKUP($A87,OUTIL!$CH:$CM,F$1,FALSE),IF($A$75="Demi produits",VLOOKUP($A87,OUTIL!$CQ:$CV,F$1,FALSE),IF($A$75="Energie  et  lubrifiants",VLOOKUP($A87,OUTIL!$CY:$DD,F$1,FALSE),IF($A$75="Or industriel",VLOOKUP($A87,OUTIL!$DG:$DL,F$1,FALSE),IF($A$75="Produits bruts d'origine animale et vegetale",VLOOKUP($A87,OUTIL!$DO:$DT,F$1,FALSE),IF($A$75="Produits bruts d'origine minerale",VLOOKUP($A87,OUTIL!$DW:$EB,F$1,FALSE),IF($A$75="Produits finis de consommation",VLOOKUP($A87,OUTIL!$EE:$EJ,F$1,FALSE),IF($A$75="Produits finis d'equipement agricole",VLOOKUP($A87,OUTIL!$EM:$ER,F$1,FALSE),IF($A$75="Produits finis d'equipement industriel",VLOOKUP($A87,OUTIL!$EU:$EZ,F$1,FALSE),"Ahmadovitch")))))))))/1000,0)</f>
        <v>795831</v>
      </c>
    </row>
    <row r="88" spans="1:6" ht="16.5" x14ac:dyDescent="0.3">
      <c r="A88">
        <v>13</v>
      </c>
      <c r="B88" s="5" t="str">
        <f>IF($A$75="Alimentation, boissons et tabacs",VLOOKUP(VLOOKUP($A88,OUTIL!$CH:$CM,B$1,FALSE),REF!$K:$L,2,FALSE),IF($A$75="Demi produits",VLOOKUP(VLOOKUP($A88,OUTIL!$CQ:$CV,B$1,FALSE),REF!$N:$O,2,FALSE),IF($A$75="Energie  et  lubrifiants",VLOOKUP(VLOOKUP($A88,OUTIL!$CY:$DD,B$1,FALSE),REF!$Z:$AA,2,FALSE),IF($A$75="Or industriel",VLOOKUP(VLOOKUP($A88,OUTIL!$DG:$DL,B$1,FALSE),REF!$AC:$AD,2,FALSE),IF($A$75="Produits bruts d'origine animale et vegetale",VLOOKUP(VLOOKUP($A88,OUTIL!$DO:$DT,B$1,FALSE),REF!$Q:$R,2,FALSE),IF($A$75="Produits bruts d'origine minerale",VLOOKUP(VLOOKUP($A88,OUTIL!$DW:$EB,B$1,FALSE),REF!$AF:$AG,2,FALSE),IF($A$75="Produits finis de consommation",VLOOKUP(VLOOKUP($A88,OUTIL!$EE:$EJ,B$1,FALSE),REF!$T:$U,2,FALSE),IF($A$75="Produits finis d'equipement agricole",VLOOKUP(VLOOKUP($A88,OUTIL!$EM:$ER,B$1,FALSE),REF!$AI:$AJ,2,FALSE),IF($A$75="Produits finis d'equipement industriel",VLOOKUP(VLOOKUP($A88,OUTIL!$EU:$EZ,B$1,FALSE),REF!$W:$X,2,FALSE),"Ahmadovitch")))))))))</f>
        <v>Composants électroniques</v>
      </c>
      <c r="C88" s="5">
        <f>ROUND(IF($A$75="Alimentation, boissons et tabacs",VLOOKUP($A88,OUTIL!$CH:$CM,C$1,FALSE),IF($A$75="Demi produits",VLOOKUP($A88,OUTIL!$CQ:$CV,C$1,FALSE),IF($A$75="Energie  et  lubrifiants",VLOOKUP($A88,OUTIL!$CY:$DD,C$1,FALSE),IF($A$75="Or industriel",VLOOKUP($A88,OUTIL!$DG:$DL,C$1,FALSE),IF($A$75="Produits bruts d'origine animale et vegetale",VLOOKUP($A88,OUTIL!$DO:$DT,C$1,FALSE),IF($A$75="Produits bruts d'origine minerale",VLOOKUP($A88,OUTIL!$DW:$EB,C$1,FALSE),IF($A$75="Produits finis de consommation",VLOOKUP($A88,OUTIL!$EE:$EJ,C$1,FALSE),IF($A$75="Produits finis d'equipement agricole",VLOOKUP($A88,OUTIL!$EM:$ER,C$1,FALSE),IF($A$75="Produits finis d'equipement industriel",VLOOKUP($A88,OUTIL!$EU:$EZ,C$1,FALSE),"Ahmadovitch")))))))))/1000,0)</f>
        <v>140</v>
      </c>
      <c r="D88" s="5">
        <f>ROUND(IF($A$75="Alimentation, boissons et tabacs",VLOOKUP($A88,OUTIL!$CH:$CM,D$1,FALSE),IF($A$75="Demi produits",VLOOKUP($A88,OUTIL!$CQ:$CV,D$1,FALSE),IF($A$75="Energie  et  lubrifiants",VLOOKUP($A88,OUTIL!$CY:$DD,D$1,FALSE),IF($A$75="Or industriel",VLOOKUP($A88,OUTIL!$DG:$DL,D$1,FALSE),IF($A$75="Produits bruts d'origine animale et vegetale",VLOOKUP($A88,OUTIL!$DO:$DT,D$1,FALSE),IF($A$75="Produits bruts d'origine minerale",VLOOKUP($A88,OUTIL!$DW:$EB,D$1,FALSE),IF($A$75="Produits finis de consommation",VLOOKUP($A88,OUTIL!$EE:$EJ,D$1,FALSE),IF($A$75="Produits finis d'equipement agricole",VLOOKUP($A88,OUTIL!$EM:$ER,D$1,FALSE),IF($A$75="Produits finis d'equipement industriel",VLOOKUP($A88,OUTIL!$EU:$EZ,D$1,FALSE),"Ahmadovitch")))))))))/1000,0)</f>
        <v>891767</v>
      </c>
      <c r="E88" s="5">
        <f>ROUND(IF($A$75="Alimentation, boissons et tabacs",VLOOKUP($A88,OUTIL!$CH:$CM,E$1,FALSE),IF($A$75="Demi produits",VLOOKUP($A88,OUTIL!$CQ:$CV,E$1,FALSE),IF($A$75="Energie  et  lubrifiants",VLOOKUP($A88,OUTIL!$CY:$DD,E$1,FALSE),IF($A$75="Or industriel",VLOOKUP($A88,OUTIL!$DG:$DL,E$1,FALSE),IF($A$75="Produits bruts d'origine animale et vegetale",VLOOKUP($A88,OUTIL!$DO:$DT,E$1,FALSE),IF($A$75="Produits bruts d'origine minerale",VLOOKUP($A88,OUTIL!$DW:$EB,E$1,FALSE),IF($A$75="Produits finis de consommation",VLOOKUP($A88,OUTIL!$EE:$EJ,E$1,FALSE),IF($A$75="Produits finis d'equipement agricole",VLOOKUP($A88,OUTIL!$EM:$ER,E$1,FALSE),IF($A$75="Produits finis d'equipement industriel",VLOOKUP($A88,OUTIL!$EU:$EZ,E$1,FALSE),"Ahmadovitch")))))))))/1000,0)</f>
        <v>183</v>
      </c>
      <c r="F88" s="5">
        <f>ROUND(IF($A$75="Alimentation, boissons et tabacs",VLOOKUP($A88,OUTIL!$CH:$CM,F$1,FALSE),IF($A$75="Demi produits",VLOOKUP($A88,OUTIL!$CQ:$CV,F$1,FALSE),IF($A$75="Energie  et  lubrifiants",VLOOKUP($A88,OUTIL!$CY:$DD,F$1,FALSE),IF($A$75="Or industriel",VLOOKUP($A88,OUTIL!$DG:$DL,F$1,FALSE),IF($A$75="Produits bruts d'origine animale et vegetale",VLOOKUP($A88,OUTIL!$DO:$DT,F$1,FALSE),IF($A$75="Produits bruts d'origine minerale",VLOOKUP($A88,OUTIL!$DW:$EB,F$1,FALSE),IF($A$75="Produits finis de consommation",VLOOKUP($A88,OUTIL!$EE:$EJ,F$1,FALSE),IF($A$75="Produits finis d'equipement agricole",VLOOKUP($A88,OUTIL!$EM:$ER,F$1,FALSE),IF($A$75="Produits finis d'equipement industriel",VLOOKUP($A88,OUTIL!$EU:$EZ,F$1,FALSE),"Ahmadovitch")))))))))/1000,0)</f>
        <v>929896</v>
      </c>
    </row>
    <row r="89" spans="1:6" ht="16.5" x14ac:dyDescent="0.3">
      <c r="A89">
        <v>14</v>
      </c>
      <c r="B89" s="5" t="str">
        <f>IF($A$75="Alimentation, boissons et tabacs",VLOOKUP(VLOOKUP($A89,OUTIL!$CH:$CM,B$1,FALSE),REF!$K:$L,2,FALSE),IF($A$75="Demi produits",VLOOKUP(VLOOKUP($A89,OUTIL!$CQ:$CV,B$1,FALSE),REF!$N:$O,2,FALSE),IF($A$75="Energie  et  lubrifiants",VLOOKUP(VLOOKUP($A89,OUTIL!$CY:$DD,B$1,FALSE),REF!$Z:$AA,2,FALSE),IF($A$75="Or industriel",VLOOKUP(VLOOKUP($A89,OUTIL!$DG:$DL,B$1,FALSE),REF!$AC:$AD,2,FALSE),IF($A$75="Produits bruts d'origine animale et vegetale",VLOOKUP(VLOOKUP($A89,OUTIL!$DO:$DT,B$1,FALSE),REF!$Q:$R,2,FALSE),IF($A$75="Produits bruts d'origine minerale",VLOOKUP(VLOOKUP($A89,OUTIL!$DW:$EB,B$1,FALSE),REF!$AF:$AG,2,FALSE),IF($A$75="Produits finis de consommation",VLOOKUP(VLOOKUP($A89,OUTIL!$EE:$EJ,B$1,FALSE),REF!$T:$U,2,FALSE),IF($A$75="Produits finis d'equipement agricole",VLOOKUP(VLOOKUP($A89,OUTIL!$EM:$ER,B$1,FALSE),REF!$AI:$AJ,2,FALSE),IF($A$75="Produits finis d'equipement industriel",VLOOKUP(VLOOKUP($A89,OUTIL!$EU:$EZ,B$1,FALSE),REF!$W:$X,2,FALSE),"Ahmadovitch")))))))))</f>
        <v>Fils, barres, et profilés  en fer ou en aciers non alliés</v>
      </c>
      <c r="C89" s="5">
        <f>ROUND(IF($A$75="Alimentation, boissons et tabacs",VLOOKUP($A89,OUTIL!$CH:$CM,C$1,FALSE),IF($A$75="Demi produits",VLOOKUP($A89,OUTIL!$CQ:$CV,C$1,FALSE),IF($A$75="Energie  et  lubrifiants",VLOOKUP($A89,OUTIL!$CY:$DD,C$1,FALSE),IF($A$75="Or industriel",VLOOKUP($A89,OUTIL!$DG:$DL,C$1,FALSE),IF($A$75="Produits bruts d'origine animale et vegetale",VLOOKUP($A89,OUTIL!$DO:$DT,C$1,FALSE),IF($A$75="Produits bruts d'origine minerale",VLOOKUP($A89,OUTIL!$DW:$EB,C$1,FALSE),IF($A$75="Produits finis de consommation",VLOOKUP($A89,OUTIL!$EE:$EJ,C$1,FALSE),IF($A$75="Produits finis d'equipement agricole",VLOOKUP($A89,OUTIL!$EM:$ER,C$1,FALSE),IF($A$75="Produits finis d'equipement industriel",VLOOKUP($A89,OUTIL!$EU:$EZ,C$1,FALSE),"Ahmadovitch")))))))))/1000,0)</f>
        <v>110807</v>
      </c>
      <c r="D89" s="5">
        <f>ROUND(IF($A$75="Alimentation, boissons et tabacs",VLOOKUP($A89,OUTIL!$CH:$CM,D$1,FALSE),IF($A$75="Demi produits",VLOOKUP($A89,OUTIL!$CQ:$CV,D$1,FALSE),IF($A$75="Energie  et  lubrifiants",VLOOKUP($A89,OUTIL!$CY:$DD,D$1,FALSE),IF($A$75="Or industriel",VLOOKUP($A89,OUTIL!$DG:$DL,D$1,FALSE),IF($A$75="Produits bruts d'origine animale et vegetale",VLOOKUP($A89,OUTIL!$DO:$DT,D$1,FALSE),IF($A$75="Produits bruts d'origine minerale",VLOOKUP($A89,OUTIL!$DW:$EB,D$1,FALSE),IF($A$75="Produits finis de consommation",VLOOKUP($A89,OUTIL!$EE:$EJ,D$1,FALSE),IF($A$75="Produits finis d'equipement agricole",VLOOKUP($A89,OUTIL!$EM:$ER,D$1,FALSE),IF($A$75="Produits finis d'equipement industriel",VLOOKUP($A89,OUTIL!$EU:$EZ,D$1,FALSE),"Ahmadovitch")))))))))/1000,0)</f>
        <v>762285</v>
      </c>
      <c r="E89" s="5">
        <f>ROUND(IF($A$75="Alimentation, boissons et tabacs",VLOOKUP($A89,OUTIL!$CH:$CM,E$1,FALSE),IF($A$75="Demi produits",VLOOKUP($A89,OUTIL!$CQ:$CV,E$1,FALSE),IF($A$75="Energie  et  lubrifiants",VLOOKUP($A89,OUTIL!$CY:$DD,E$1,FALSE),IF($A$75="Or industriel",VLOOKUP($A89,OUTIL!$DG:$DL,E$1,FALSE),IF($A$75="Produits bruts d'origine animale et vegetale",VLOOKUP($A89,OUTIL!$DO:$DT,E$1,FALSE),IF($A$75="Produits bruts d'origine minerale",VLOOKUP($A89,OUTIL!$DW:$EB,E$1,FALSE),IF($A$75="Produits finis de consommation",VLOOKUP($A89,OUTIL!$EE:$EJ,E$1,FALSE),IF($A$75="Produits finis d'equipement agricole",VLOOKUP($A89,OUTIL!$EM:$ER,E$1,FALSE),IF($A$75="Produits finis d'equipement industriel",VLOOKUP($A89,OUTIL!$EU:$EZ,E$1,FALSE),"Ahmadovitch")))))))))/1000,0)</f>
        <v>135687</v>
      </c>
      <c r="F89" s="5">
        <f>ROUND(IF($A$75="Alimentation, boissons et tabacs",VLOOKUP($A89,OUTIL!$CH:$CM,F$1,FALSE),IF($A$75="Demi produits",VLOOKUP($A89,OUTIL!$CQ:$CV,F$1,FALSE),IF($A$75="Energie  et  lubrifiants",VLOOKUP($A89,OUTIL!$CY:$DD,F$1,FALSE),IF($A$75="Or industriel",VLOOKUP($A89,OUTIL!$DG:$DL,F$1,FALSE),IF($A$75="Produits bruts d'origine animale et vegetale",VLOOKUP($A89,OUTIL!$DO:$DT,F$1,FALSE),IF($A$75="Produits bruts d'origine minerale",VLOOKUP($A89,OUTIL!$DW:$EB,F$1,FALSE),IF($A$75="Produits finis de consommation",VLOOKUP($A89,OUTIL!$EE:$EJ,F$1,FALSE),IF($A$75="Produits finis d'equipement agricole",VLOOKUP($A89,OUTIL!$EM:$ER,F$1,FALSE),IF($A$75="Produits finis d'equipement industriel",VLOOKUP($A89,OUTIL!$EU:$EZ,F$1,FALSE),"Ahmadovitch")))))))))/1000,0)</f>
        <v>1029287</v>
      </c>
    </row>
    <row r="90" spans="1:6" ht="16.5" x14ac:dyDescent="0.3">
      <c r="A90">
        <v>15</v>
      </c>
      <c r="B90" s="5" t="str">
        <f>IF($A$75="Alimentation, boissons et tabacs",VLOOKUP(VLOOKUP($A90,OUTIL!$CH:$CM,B$1,FALSE),REF!$K:$L,2,FALSE),IF($A$75="Demi produits",VLOOKUP(VLOOKUP($A90,OUTIL!$CQ:$CV,B$1,FALSE),REF!$N:$O,2,FALSE),IF($A$75="Energie  et  lubrifiants",VLOOKUP(VLOOKUP($A90,OUTIL!$CY:$DD,B$1,FALSE),REF!$Z:$AA,2,FALSE),IF($A$75="Or industriel",VLOOKUP(VLOOKUP($A90,OUTIL!$DG:$DL,B$1,FALSE),REF!$AC:$AD,2,FALSE),IF($A$75="Produits bruts d'origine animale et vegetale",VLOOKUP(VLOOKUP($A90,OUTIL!$DO:$DT,B$1,FALSE),REF!$Q:$R,2,FALSE),IF($A$75="Produits bruts d'origine minerale",VLOOKUP(VLOOKUP($A90,OUTIL!$DW:$EB,B$1,FALSE),REF!$AF:$AG,2,FALSE),IF($A$75="Produits finis de consommation",VLOOKUP(VLOOKUP($A90,OUTIL!$EE:$EJ,B$1,FALSE),REF!$T:$U,2,FALSE),IF($A$75="Produits finis d'equipement agricole",VLOOKUP(VLOOKUP($A90,OUTIL!$EM:$ER,B$1,FALSE),REF!$AI:$AJ,2,FALSE),IF($A$75="Produits finis d'equipement industriel",VLOOKUP(VLOOKUP($A90,OUTIL!$EU:$EZ,B$1,FALSE),REF!$W:$X,2,FALSE),"Ahmadovitch")))))))))</f>
        <v>Verre et ouvrages en verre</v>
      </c>
      <c r="C90" s="5">
        <f>ROUND(IF($A$75="Alimentation, boissons et tabacs",VLOOKUP($A90,OUTIL!$CH:$CM,C$1,FALSE),IF($A$75="Demi produits",VLOOKUP($A90,OUTIL!$CQ:$CV,C$1,FALSE),IF($A$75="Energie  et  lubrifiants",VLOOKUP($A90,OUTIL!$CY:$DD,C$1,FALSE),IF($A$75="Or industriel",VLOOKUP($A90,OUTIL!$DG:$DL,C$1,FALSE),IF($A$75="Produits bruts d'origine animale et vegetale",VLOOKUP($A90,OUTIL!$DO:$DT,C$1,FALSE),IF($A$75="Produits bruts d'origine minerale",VLOOKUP($A90,OUTIL!$DW:$EB,C$1,FALSE),IF($A$75="Produits finis de consommation",VLOOKUP($A90,OUTIL!$EE:$EJ,C$1,FALSE),IF($A$75="Produits finis d'equipement agricole",VLOOKUP($A90,OUTIL!$EM:$ER,C$1,FALSE),IF($A$75="Produits finis d'equipement industriel",VLOOKUP($A90,OUTIL!$EU:$EZ,C$1,FALSE),"Ahmadovitch")))))))))/1000,0)</f>
        <v>106661</v>
      </c>
      <c r="D90" s="5">
        <f>ROUND(IF($A$75="Alimentation, boissons et tabacs",VLOOKUP($A90,OUTIL!$CH:$CM,D$1,FALSE),IF($A$75="Demi produits",VLOOKUP($A90,OUTIL!$CQ:$CV,D$1,FALSE),IF($A$75="Energie  et  lubrifiants",VLOOKUP($A90,OUTIL!$CY:$DD,D$1,FALSE),IF($A$75="Or industriel",VLOOKUP($A90,OUTIL!$DG:$DL,D$1,FALSE),IF($A$75="Produits bruts d'origine animale et vegetale",VLOOKUP($A90,OUTIL!$DO:$DT,D$1,FALSE),IF($A$75="Produits bruts d'origine minerale",VLOOKUP($A90,OUTIL!$DW:$EB,D$1,FALSE),IF($A$75="Produits finis de consommation",VLOOKUP($A90,OUTIL!$EE:$EJ,D$1,FALSE),IF($A$75="Produits finis d'equipement agricole",VLOOKUP($A90,OUTIL!$EM:$ER,D$1,FALSE),IF($A$75="Produits finis d'equipement industriel",VLOOKUP($A90,OUTIL!$EU:$EZ,D$1,FALSE),"Ahmadovitch")))))))))/1000,0)</f>
        <v>744335</v>
      </c>
      <c r="E90" s="5">
        <f>ROUND(IF($A$75="Alimentation, boissons et tabacs",VLOOKUP($A90,OUTIL!$CH:$CM,E$1,FALSE),IF($A$75="Demi produits",VLOOKUP($A90,OUTIL!$CQ:$CV,E$1,FALSE),IF($A$75="Energie  et  lubrifiants",VLOOKUP($A90,OUTIL!$CY:$DD,E$1,FALSE),IF($A$75="Or industriel",VLOOKUP($A90,OUTIL!$DG:$DL,E$1,FALSE),IF($A$75="Produits bruts d'origine animale et vegetale",VLOOKUP($A90,OUTIL!$DO:$DT,E$1,FALSE),IF($A$75="Produits bruts d'origine minerale",VLOOKUP($A90,OUTIL!$DW:$EB,E$1,FALSE),IF($A$75="Produits finis de consommation",VLOOKUP($A90,OUTIL!$EE:$EJ,E$1,FALSE),IF($A$75="Produits finis d'equipement agricole",VLOOKUP($A90,OUTIL!$EM:$ER,E$1,FALSE),IF($A$75="Produits finis d'equipement industriel",VLOOKUP($A90,OUTIL!$EU:$EZ,E$1,FALSE),"Ahmadovitch")))))))))/1000,0)</f>
        <v>88940</v>
      </c>
      <c r="F90" s="5">
        <f>ROUND(IF($A$75="Alimentation, boissons et tabacs",VLOOKUP($A90,OUTIL!$CH:$CM,F$1,FALSE),IF($A$75="Demi produits",VLOOKUP($A90,OUTIL!$CQ:$CV,F$1,FALSE),IF($A$75="Energie  et  lubrifiants",VLOOKUP($A90,OUTIL!$CY:$DD,F$1,FALSE),IF($A$75="Or industriel",VLOOKUP($A90,OUTIL!$DG:$DL,F$1,FALSE),IF($A$75="Produits bruts d'origine animale et vegetale",VLOOKUP($A90,OUTIL!$DO:$DT,F$1,FALSE),IF($A$75="Produits bruts d'origine minerale",VLOOKUP($A90,OUTIL!$DW:$EB,F$1,FALSE),IF($A$75="Produits finis de consommation",VLOOKUP($A90,OUTIL!$EE:$EJ,F$1,FALSE),IF($A$75="Produits finis d'equipement agricole",VLOOKUP($A90,OUTIL!$EM:$ER,F$1,FALSE),IF($A$75="Produits finis d'equipement industriel",VLOOKUP($A90,OUTIL!$EU:$EZ,F$1,FALSE),"Ahmadovitch")))))))))/1000,0)</f>
        <v>630760</v>
      </c>
    </row>
    <row r="91" spans="1:6" ht="16.5" x14ac:dyDescent="0.3">
      <c r="A91">
        <v>16</v>
      </c>
      <c r="B91" s="5" t="str">
        <f>IF($A$75="Alimentation, boissons et tabacs",VLOOKUP(VLOOKUP($A91,OUTIL!$CH:$CM,B$1,FALSE),REF!$K:$L,2,FALSE),IF($A$75="Demi produits",VLOOKUP(VLOOKUP($A91,OUTIL!$CQ:$CV,B$1,FALSE),REF!$N:$O,2,FALSE),IF($A$75="Energie  et  lubrifiants",VLOOKUP(VLOOKUP($A91,OUTIL!$CY:$DD,B$1,FALSE),REF!$Z:$AA,2,FALSE),IF($A$75="Or industriel",VLOOKUP(VLOOKUP($A91,OUTIL!$DG:$DL,B$1,FALSE),REF!$AC:$AD,2,FALSE),IF($A$75="Produits bruts d'origine animale et vegetale",VLOOKUP(VLOOKUP($A91,OUTIL!$DO:$DT,B$1,FALSE),REF!$Q:$R,2,FALSE),IF($A$75="Produits bruts d'origine minerale",VLOOKUP(VLOOKUP($A91,OUTIL!$DW:$EB,B$1,FALSE),REF!$AF:$AG,2,FALSE),IF($A$75="Produits finis de consommation",VLOOKUP(VLOOKUP($A91,OUTIL!$EE:$EJ,B$1,FALSE),REF!$T:$U,2,FALSE),IF($A$75="Produits finis d'equipement agricole",VLOOKUP(VLOOKUP($A91,OUTIL!$EM:$ER,B$1,FALSE),REF!$AI:$AJ,2,FALSE),IF($A$75="Produits finis d'equipement industriel",VLOOKUP(VLOOKUP($A91,OUTIL!$EU:$EZ,B$1,FALSE),REF!$W:$X,2,FALSE),"Ahmadovitch")))))))))</f>
        <v>Tissus imprégnés ou enduits de matières diverse</v>
      </c>
      <c r="C91" s="5">
        <f>ROUND(IF($A$75="Alimentation, boissons et tabacs",VLOOKUP($A91,OUTIL!$CH:$CM,C$1,FALSE),IF($A$75="Demi produits",VLOOKUP($A91,OUTIL!$CQ:$CV,C$1,FALSE),IF($A$75="Energie  et  lubrifiants",VLOOKUP($A91,OUTIL!$CY:$DD,C$1,FALSE),IF($A$75="Or industriel",VLOOKUP($A91,OUTIL!$DG:$DL,C$1,FALSE),IF($A$75="Produits bruts d'origine animale et vegetale",VLOOKUP($A91,OUTIL!$DO:$DT,C$1,FALSE),IF($A$75="Produits bruts d'origine minerale",VLOOKUP($A91,OUTIL!$DW:$EB,C$1,FALSE),IF($A$75="Produits finis de consommation",VLOOKUP($A91,OUTIL!$EE:$EJ,C$1,FALSE),IF($A$75="Produits finis d'equipement agricole",VLOOKUP($A91,OUTIL!$EM:$ER,C$1,FALSE),IF($A$75="Produits finis d'equipement industriel",VLOOKUP($A91,OUTIL!$EU:$EZ,C$1,FALSE),"Ahmadovitch")))))))))/1000,0)</f>
        <v>9019</v>
      </c>
      <c r="D91" s="5">
        <f>ROUND(IF($A$75="Alimentation, boissons et tabacs",VLOOKUP($A91,OUTIL!$CH:$CM,D$1,FALSE),IF($A$75="Demi produits",VLOOKUP($A91,OUTIL!$CQ:$CV,D$1,FALSE),IF($A$75="Energie  et  lubrifiants",VLOOKUP($A91,OUTIL!$CY:$DD,D$1,FALSE),IF($A$75="Or industriel",VLOOKUP($A91,OUTIL!$DG:$DL,D$1,FALSE),IF($A$75="Produits bruts d'origine animale et vegetale",VLOOKUP($A91,OUTIL!$DO:$DT,D$1,FALSE),IF($A$75="Produits bruts d'origine minerale",VLOOKUP($A91,OUTIL!$DW:$EB,D$1,FALSE),IF($A$75="Produits finis de consommation",VLOOKUP($A91,OUTIL!$EE:$EJ,D$1,FALSE),IF($A$75="Produits finis d'equipement agricole",VLOOKUP($A91,OUTIL!$EM:$ER,D$1,FALSE),IF($A$75="Produits finis d'equipement industriel",VLOOKUP($A91,OUTIL!$EU:$EZ,D$1,FALSE),"Ahmadovitch")))))))))/1000,0)</f>
        <v>733625</v>
      </c>
      <c r="E91" s="5">
        <f>ROUND(IF($A$75="Alimentation, boissons et tabacs",VLOOKUP($A91,OUTIL!$CH:$CM,E$1,FALSE),IF($A$75="Demi produits",VLOOKUP($A91,OUTIL!$CQ:$CV,E$1,FALSE),IF($A$75="Energie  et  lubrifiants",VLOOKUP($A91,OUTIL!$CY:$DD,E$1,FALSE),IF($A$75="Or industriel",VLOOKUP($A91,OUTIL!$DG:$DL,E$1,FALSE),IF($A$75="Produits bruts d'origine animale et vegetale",VLOOKUP($A91,OUTIL!$DO:$DT,E$1,FALSE),IF($A$75="Produits bruts d'origine minerale",VLOOKUP($A91,OUTIL!$DW:$EB,E$1,FALSE),IF($A$75="Produits finis de consommation",VLOOKUP($A91,OUTIL!$EE:$EJ,E$1,FALSE),IF($A$75="Produits finis d'equipement agricole",VLOOKUP($A91,OUTIL!$EM:$ER,E$1,FALSE),IF($A$75="Produits finis d'equipement industriel",VLOOKUP($A91,OUTIL!$EU:$EZ,E$1,FALSE),"Ahmadovitch")))))))))/1000,0)</f>
        <v>7653</v>
      </c>
      <c r="F91" s="5">
        <f>ROUND(IF($A$75="Alimentation, boissons et tabacs",VLOOKUP($A91,OUTIL!$CH:$CM,F$1,FALSE),IF($A$75="Demi produits",VLOOKUP($A91,OUTIL!$CQ:$CV,F$1,FALSE),IF($A$75="Energie  et  lubrifiants",VLOOKUP($A91,OUTIL!$CY:$DD,F$1,FALSE),IF($A$75="Or industriel",VLOOKUP($A91,OUTIL!$DG:$DL,F$1,FALSE),IF($A$75="Produits bruts d'origine animale et vegetale",VLOOKUP($A91,OUTIL!$DO:$DT,F$1,FALSE),IF($A$75="Produits bruts d'origine minerale",VLOOKUP($A91,OUTIL!$DW:$EB,F$1,FALSE),IF($A$75="Produits finis de consommation",VLOOKUP($A91,OUTIL!$EE:$EJ,F$1,FALSE),IF($A$75="Produits finis d'equipement agricole",VLOOKUP($A91,OUTIL!$EM:$ER,F$1,FALSE),IF($A$75="Produits finis d'equipement industriel",VLOOKUP($A91,OUTIL!$EU:$EZ,F$1,FALSE),"Ahmadovitch")))))))))/1000,0)</f>
        <v>597043</v>
      </c>
    </row>
    <row r="92" spans="1:6" ht="16.5" x14ac:dyDescent="0.3">
      <c r="A92">
        <v>17</v>
      </c>
      <c r="B92" s="5" t="str">
        <f>IF($A$75="Alimentation, boissons et tabacs",VLOOKUP(VLOOKUP($A92,OUTIL!$CH:$CM,B$1,FALSE),REF!$K:$L,2,FALSE),IF($A$75="Demi produits",VLOOKUP(VLOOKUP($A92,OUTIL!$CQ:$CV,B$1,FALSE),REF!$N:$O,2,FALSE),IF($A$75="Energie  et  lubrifiants",VLOOKUP(VLOOKUP($A92,OUTIL!$CY:$DD,B$1,FALSE),REF!$Z:$AA,2,FALSE),IF($A$75="Or industriel",VLOOKUP(VLOOKUP($A92,OUTIL!$DG:$DL,B$1,FALSE),REF!$AC:$AD,2,FALSE),IF($A$75="Produits bruts d'origine animale et vegetale",VLOOKUP(VLOOKUP($A92,OUTIL!$DO:$DT,B$1,FALSE),REF!$Q:$R,2,FALSE),IF($A$75="Produits bruts d'origine minerale",VLOOKUP(VLOOKUP($A92,OUTIL!$DW:$EB,B$1,FALSE),REF!$AF:$AG,2,FALSE),IF($A$75="Produits finis de consommation",VLOOKUP(VLOOKUP($A92,OUTIL!$EE:$EJ,B$1,FALSE),REF!$T:$U,2,FALSE),IF($A$75="Produits finis d'equipement agricole",VLOOKUP(VLOOKUP($A92,OUTIL!$EM:$ER,B$1,FALSE),REF!$AI:$AJ,2,FALSE),IF($A$75="Produits finis d'equipement industriel",VLOOKUP(VLOOKUP($A92,OUTIL!$EU:$EZ,B$1,FALSE),REF!$W:$X,2,FALSE),"Ahmadovitch")))))))))</f>
        <v>Produits céramiques</v>
      </c>
      <c r="C92" s="5">
        <f>ROUND(IF($A$75="Alimentation, boissons et tabacs",VLOOKUP($A92,OUTIL!$CH:$CM,C$1,FALSE),IF($A$75="Demi produits",VLOOKUP($A92,OUTIL!$CQ:$CV,C$1,FALSE),IF($A$75="Energie  et  lubrifiants",VLOOKUP($A92,OUTIL!$CY:$DD,C$1,FALSE),IF($A$75="Or industriel",VLOOKUP($A92,OUTIL!$DG:$DL,C$1,FALSE),IF($A$75="Produits bruts d'origine animale et vegetale",VLOOKUP($A92,OUTIL!$DO:$DT,C$1,FALSE),IF($A$75="Produits bruts d'origine minerale",VLOOKUP($A92,OUTIL!$DW:$EB,C$1,FALSE),IF($A$75="Produits finis de consommation",VLOOKUP($A92,OUTIL!$EE:$EJ,C$1,FALSE),IF($A$75="Produits finis d'equipement agricole",VLOOKUP($A92,OUTIL!$EM:$ER,C$1,FALSE),IF($A$75="Produits finis d'equipement industriel",VLOOKUP($A92,OUTIL!$EU:$EZ,C$1,FALSE),"Ahmadovitch")))))))))/1000,0)</f>
        <v>125605</v>
      </c>
      <c r="D92" s="5">
        <f>ROUND(IF($A$75="Alimentation, boissons et tabacs",VLOOKUP($A92,OUTIL!$CH:$CM,D$1,FALSE),IF($A$75="Demi produits",VLOOKUP($A92,OUTIL!$CQ:$CV,D$1,FALSE),IF($A$75="Energie  et  lubrifiants",VLOOKUP($A92,OUTIL!$CY:$DD,D$1,FALSE),IF($A$75="Or industriel",VLOOKUP($A92,OUTIL!$DG:$DL,D$1,FALSE),IF($A$75="Produits bruts d'origine animale et vegetale",VLOOKUP($A92,OUTIL!$DO:$DT,D$1,FALSE),IF($A$75="Produits bruts d'origine minerale",VLOOKUP($A92,OUTIL!$DW:$EB,D$1,FALSE),IF($A$75="Produits finis de consommation",VLOOKUP($A92,OUTIL!$EE:$EJ,D$1,FALSE),IF($A$75="Produits finis d'equipement agricole",VLOOKUP($A92,OUTIL!$EM:$ER,D$1,FALSE),IF($A$75="Produits finis d'equipement industriel",VLOOKUP($A92,OUTIL!$EU:$EZ,D$1,FALSE),"Ahmadovitch")))))))))/1000,0)</f>
        <v>692367</v>
      </c>
      <c r="E92" s="5">
        <f>ROUND(IF($A$75="Alimentation, boissons et tabacs",VLOOKUP($A92,OUTIL!$CH:$CM,E$1,FALSE),IF($A$75="Demi produits",VLOOKUP($A92,OUTIL!$CQ:$CV,E$1,FALSE),IF($A$75="Energie  et  lubrifiants",VLOOKUP($A92,OUTIL!$CY:$DD,E$1,FALSE),IF($A$75="Or industriel",VLOOKUP($A92,OUTIL!$DG:$DL,E$1,FALSE),IF($A$75="Produits bruts d'origine animale et vegetale",VLOOKUP($A92,OUTIL!$DO:$DT,E$1,FALSE),IF($A$75="Produits bruts d'origine minerale",VLOOKUP($A92,OUTIL!$DW:$EB,E$1,FALSE),IF($A$75="Produits finis de consommation",VLOOKUP($A92,OUTIL!$EE:$EJ,E$1,FALSE),IF($A$75="Produits finis d'equipement agricole",VLOOKUP($A92,OUTIL!$EM:$ER,E$1,FALSE),IF($A$75="Produits finis d'equipement industriel",VLOOKUP($A92,OUTIL!$EU:$EZ,E$1,FALSE),"Ahmadovitch")))))))))/1000,0)</f>
        <v>138812</v>
      </c>
      <c r="F92" s="5">
        <f>ROUND(IF($A$75="Alimentation, boissons et tabacs",VLOOKUP($A92,OUTIL!$CH:$CM,F$1,FALSE),IF($A$75="Demi produits",VLOOKUP($A92,OUTIL!$CQ:$CV,F$1,FALSE),IF($A$75="Energie  et  lubrifiants",VLOOKUP($A92,OUTIL!$CY:$DD,F$1,FALSE),IF($A$75="Or industriel",VLOOKUP($A92,OUTIL!$DG:$DL,F$1,FALSE),IF($A$75="Produits bruts d'origine animale et vegetale",VLOOKUP($A92,OUTIL!$DO:$DT,F$1,FALSE),IF($A$75="Produits bruts d'origine minerale",VLOOKUP($A92,OUTIL!$DW:$EB,F$1,FALSE),IF($A$75="Produits finis de consommation",VLOOKUP($A92,OUTIL!$EE:$EJ,F$1,FALSE),IF($A$75="Produits finis d'equipement agricole",VLOOKUP($A92,OUTIL!$EM:$ER,F$1,FALSE),IF($A$75="Produits finis d'equipement industriel",VLOOKUP($A92,OUTIL!$EU:$EZ,F$1,FALSE),"Ahmadovitch")))))))))/1000,0)</f>
        <v>694940</v>
      </c>
    </row>
    <row r="93" spans="1:6" ht="16.5" x14ac:dyDescent="0.3">
      <c r="A93">
        <v>18</v>
      </c>
      <c r="B93" s="5" t="str">
        <f>IF($A$75="Alimentation, boissons et tabacs",VLOOKUP(VLOOKUP($A93,OUTIL!$CH:$CM,B$1,FALSE),REF!$K:$L,2,FALSE),IF($A$75="Demi produits",VLOOKUP(VLOOKUP($A93,OUTIL!$CQ:$CV,B$1,FALSE),REF!$N:$O,2,FALSE),IF($A$75="Energie  et  lubrifiants",VLOOKUP(VLOOKUP($A93,OUTIL!$CY:$DD,B$1,FALSE),REF!$Z:$AA,2,FALSE),IF($A$75="Or industriel",VLOOKUP(VLOOKUP($A93,OUTIL!$DG:$DL,B$1,FALSE),REF!$AC:$AD,2,FALSE),IF($A$75="Produits bruts d'origine animale et vegetale",VLOOKUP(VLOOKUP($A93,OUTIL!$DO:$DT,B$1,FALSE),REF!$Q:$R,2,FALSE),IF($A$75="Produits bruts d'origine minerale",VLOOKUP(VLOOKUP($A93,OUTIL!$DW:$EB,B$1,FALSE),REF!$AF:$AG,2,FALSE),IF($A$75="Produits finis de consommation",VLOOKUP(VLOOKUP($A93,OUTIL!$EE:$EJ,B$1,FALSE),REF!$T:$U,2,FALSE),IF($A$75="Produits finis d'equipement agricole",VLOOKUP(VLOOKUP($A93,OUTIL!$EM:$ER,B$1,FALSE),REF!$AI:$AJ,2,FALSE),IF($A$75="Produits finis d'equipement industriel",VLOOKUP(VLOOKUP($A93,OUTIL!$EU:$EZ,B$1,FALSE),REF!$W:$X,2,FALSE),"Ahmadovitch")))))))))</f>
        <v>Ouvrages en pierres, platre, ciment, ou en matières similaires</v>
      </c>
      <c r="C93" s="5">
        <f>ROUND(IF($A$75="Alimentation, boissons et tabacs",VLOOKUP($A93,OUTIL!$CH:$CM,C$1,FALSE),IF($A$75="Demi produits",VLOOKUP($A93,OUTIL!$CQ:$CV,C$1,FALSE),IF($A$75="Energie  et  lubrifiants",VLOOKUP($A93,OUTIL!$CY:$DD,C$1,FALSE),IF($A$75="Or industriel",VLOOKUP($A93,OUTIL!$DG:$DL,C$1,FALSE),IF($A$75="Produits bruts d'origine animale et vegetale",VLOOKUP($A93,OUTIL!$DO:$DT,C$1,FALSE),IF($A$75="Produits bruts d'origine minerale",VLOOKUP($A93,OUTIL!$DW:$EB,C$1,FALSE),IF($A$75="Produits finis de consommation",VLOOKUP($A93,OUTIL!$EE:$EJ,C$1,FALSE),IF($A$75="Produits finis d'equipement agricole",VLOOKUP($A93,OUTIL!$EM:$ER,C$1,FALSE),IF($A$75="Produits finis d'equipement industriel",VLOOKUP($A93,OUTIL!$EU:$EZ,C$1,FALSE),"Ahmadovitch")))))))))/1000,0)</f>
        <v>89159</v>
      </c>
      <c r="D93" s="5">
        <f>ROUND(IF($A$75="Alimentation, boissons et tabacs",VLOOKUP($A93,OUTIL!$CH:$CM,D$1,FALSE),IF($A$75="Demi produits",VLOOKUP($A93,OUTIL!$CQ:$CV,D$1,FALSE),IF($A$75="Energie  et  lubrifiants",VLOOKUP($A93,OUTIL!$CY:$DD,D$1,FALSE),IF($A$75="Or industriel",VLOOKUP($A93,OUTIL!$DG:$DL,D$1,FALSE),IF($A$75="Produits bruts d'origine animale et vegetale",VLOOKUP($A93,OUTIL!$DO:$DT,D$1,FALSE),IF($A$75="Produits bruts d'origine minerale",VLOOKUP($A93,OUTIL!$DW:$EB,D$1,FALSE),IF($A$75="Produits finis de consommation",VLOOKUP($A93,OUTIL!$EE:$EJ,D$1,FALSE),IF($A$75="Produits finis d'equipement agricole",VLOOKUP($A93,OUTIL!$EM:$ER,D$1,FALSE),IF($A$75="Produits finis d'equipement industriel",VLOOKUP($A93,OUTIL!$EU:$EZ,D$1,FALSE),"Ahmadovitch")))))))))/1000,0)</f>
        <v>635756</v>
      </c>
      <c r="E93" s="5">
        <f>ROUND(IF($A$75="Alimentation, boissons et tabacs",VLOOKUP($A93,OUTIL!$CH:$CM,E$1,FALSE),IF($A$75="Demi produits",VLOOKUP($A93,OUTIL!$CQ:$CV,E$1,FALSE),IF($A$75="Energie  et  lubrifiants",VLOOKUP($A93,OUTIL!$CY:$DD,E$1,FALSE),IF($A$75="Or industriel",VLOOKUP($A93,OUTIL!$DG:$DL,E$1,FALSE),IF($A$75="Produits bruts d'origine animale et vegetale",VLOOKUP($A93,OUTIL!$DO:$DT,E$1,FALSE),IF($A$75="Produits bruts d'origine minerale",VLOOKUP($A93,OUTIL!$DW:$EB,E$1,FALSE),IF($A$75="Produits finis de consommation",VLOOKUP($A93,OUTIL!$EE:$EJ,E$1,FALSE),IF($A$75="Produits finis d'equipement agricole",VLOOKUP($A93,OUTIL!$EM:$ER,E$1,FALSE),IF($A$75="Produits finis d'equipement industriel",VLOOKUP($A93,OUTIL!$EU:$EZ,E$1,FALSE),"Ahmadovitch")))))))))/1000,0)</f>
        <v>104905</v>
      </c>
      <c r="F93" s="5">
        <f>ROUND(IF($A$75="Alimentation, boissons et tabacs",VLOOKUP($A93,OUTIL!$CH:$CM,F$1,FALSE),IF($A$75="Demi produits",VLOOKUP($A93,OUTIL!$CQ:$CV,F$1,FALSE),IF($A$75="Energie  et  lubrifiants",VLOOKUP($A93,OUTIL!$CY:$DD,F$1,FALSE),IF($A$75="Or industriel",VLOOKUP($A93,OUTIL!$DG:$DL,F$1,FALSE),IF($A$75="Produits bruts d'origine animale et vegetale",VLOOKUP($A93,OUTIL!$DO:$DT,F$1,FALSE),IF($A$75="Produits bruts d'origine minerale",VLOOKUP($A93,OUTIL!$DW:$EB,F$1,FALSE),IF($A$75="Produits finis de consommation",VLOOKUP($A93,OUTIL!$EE:$EJ,F$1,FALSE),IF($A$75="Produits finis d'equipement agricole",VLOOKUP($A93,OUTIL!$EM:$ER,F$1,FALSE),IF($A$75="Produits finis d'equipement industriel",VLOOKUP($A93,OUTIL!$EU:$EZ,F$1,FALSE),"Ahmadovitch")))))))))/1000,0)</f>
        <v>666609</v>
      </c>
    </row>
    <row r="94" spans="1:6" ht="16.5" x14ac:dyDescent="0.3">
      <c r="A94">
        <v>19</v>
      </c>
      <c r="B94" s="5" t="str">
        <f>IF($A$75="Alimentation, boissons et tabacs",VLOOKUP(VLOOKUP($A94,OUTIL!$CH:$CM,B$1,FALSE),REF!$K:$L,2,FALSE),IF($A$75="Demi produits",VLOOKUP(VLOOKUP($A94,OUTIL!$CQ:$CV,B$1,FALSE),REF!$N:$O,2,FALSE),IF($A$75="Energie  et  lubrifiants",VLOOKUP(VLOOKUP($A94,OUTIL!$CY:$DD,B$1,FALSE),REF!$Z:$AA,2,FALSE),IF($A$75="Or industriel",VLOOKUP(VLOOKUP($A94,OUTIL!$DG:$DL,B$1,FALSE),REF!$AC:$AD,2,FALSE),IF($A$75="Produits bruts d'origine animale et vegetale",VLOOKUP(VLOOKUP($A94,OUTIL!$DO:$DT,B$1,FALSE),REF!$Q:$R,2,FALSE),IF($A$75="Produits bruts d'origine minerale",VLOOKUP(VLOOKUP($A94,OUTIL!$DW:$EB,B$1,FALSE),REF!$AF:$AG,2,FALSE),IF($A$75="Produits finis de consommation",VLOOKUP(VLOOKUP($A94,OUTIL!$EE:$EJ,B$1,FALSE),REF!$T:$U,2,FALSE),IF($A$75="Produits finis d'equipement agricole",VLOOKUP(VLOOKUP($A94,OUTIL!$EM:$ER,B$1,FALSE),REF!$AI:$AJ,2,FALSE),IF($A$75="Produits finis d'equipement industriel",VLOOKUP(VLOOKUP($A94,OUTIL!$EU:$EZ,B$1,FALSE),REF!$W:$X,2,FALSE),"Ahmadovitch")))))))))</f>
        <v>Quincaillerie sauf de ménage</v>
      </c>
      <c r="C94" s="5">
        <f>ROUND(IF($A$75="Alimentation, boissons et tabacs",VLOOKUP($A94,OUTIL!$CH:$CM,C$1,FALSE),IF($A$75="Demi produits",VLOOKUP($A94,OUTIL!$CQ:$CV,C$1,FALSE),IF($A$75="Energie  et  lubrifiants",VLOOKUP($A94,OUTIL!$CY:$DD,C$1,FALSE),IF($A$75="Or industriel",VLOOKUP($A94,OUTIL!$DG:$DL,C$1,FALSE),IF($A$75="Produits bruts d'origine animale et vegetale",VLOOKUP($A94,OUTIL!$DO:$DT,C$1,FALSE),IF($A$75="Produits bruts d'origine minerale",VLOOKUP($A94,OUTIL!$DW:$EB,C$1,FALSE),IF($A$75="Produits finis de consommation",VLOOKUP($A94,OUTIL!$EE:$EJ,C$1,FALSE),IF($A$75="Produits finis d'equipement agricole",VLOOKUP($A94,OUTIL!$EM:$ER,C$1,FALSE),IF($A$75="Produits finis d'equipement industriel",VLOOKUP($A94,OUTIL!$EU:$EZ,C$1,FALSE),"Ahmadovitch")))))))))/1000,0)</f>
        <v>17111</v>
      </c>
      <c r="D94" s="5">
        <f>ROUND(IF($A$75="Alimentation, boissons et tabacs",VLOOKUP($A94,OUTIL!$CH:$CM,D$1,FALSE),IF($A$75="Demi produits",VLOOKUP($A94,OUTIL!$CQ:$CV,D$1,FALSE),IF($A$75="Energie  et  lubrifiants",VLOOKUP($A94,OUTIL!$CY:$DD,D$1,FALSE),IF($A$75="Or industriel",VLOOKUP($A94,OUTIL!$DG:$DL,D$1,FALSE),IF($A$75="Produits bruts d'origine animale et vegetale",VLOOKUP($A94,OUTIL!$DO:$DT,D$1,FALSE),IF($A$75="Produits bruts d'origine minerale",VLOOKUP($A94,OUTIL!$DW:$EB,D$1,FALSE),IF($A$75="Produits finis de consommation",VLOOKUP($A94,OUTIL!$EE:$EJ,D$1,FALSE),IF($A$75="Produits finis d'equipement agricole",VLOOKUP($A94,OUTIL!$EM:$ER,D$1,FALSE),IF($A$75="Produits finis d'equipement industriel",VLOOKUP($A94,OUTIL!$EU:$EZ,D$1,FALSE),"Ahmadovitch")))))))))/1000,0)</f>
        <v>619695</v>
      </c>
      <c r="E94" s="5">
        <f>ROUND(IF($A$75="Alimentation, boissons et tabacs",VLOOKUP($A94,OUTIL!$CH:$CM,E$1,FALSE),IF($A$75="Demi produits",VLOOKUP($A94,OUTIL!$CQ:$CV,E$1,FALSE),IF($A$75="Energie  et  lubrifiants",VLOOKUP($A94,OUTIL!$CY:$DD,E$1,FALSE),IF($A$75="Or industriel",VLOOKUP($A94,OUTIL!$DG:$DL,E$1,FALSE),IF($A$75="Produits bruts d'origine animale et vegetale",VLOOKUP($A94,OUTIL!$DO:$DT,E$1,FALSE),IF($A$75="Produits bruts d'origine minerale",VLOOKUP($A94,OUTIL!$DW:$EB,E$1,FALSE),IF($A$75="Produits finis de consommation",VLOOKUP($A94,OUTIL!$EE:$EJ,E$1,FALSE),IF($A$75="Produits finis d'equipement agricole",VLOOKUP($A94,OUTIL!$EM:$ER,E$1,FALSE),IF($A$75="Produits finis d'equipement industriel",VLOOKUP($A94,OUTIL!$EU:$EZ,E$1,FALSE),"Ahmadovitch")))))))))/1000,0)</f>
        <v>14472</v>
      </c>
      <c r="F94" s="5">
        <f>ROUND(IF($A$75="Alimentation, boissons et tabacs",VLOOKUP($A94,OUTIL!$CH:$CM,F$1,FALSE),IF($A$75="Demi produits",VLOOKUP($A94,OUTIL!$CQ:$CV,F$1,FALSE),IF($A$75="Energie  et  lubrifiants",VLOOKUP($A94,OUTIL!$CY:$DD,F$1,FALSE),IF($A$75="Or industriel",VLOOKUP($A94,OUTIL!$DG:$DL,F$1,FALSE),IF($A$75="Produits bruts d'origine animale et vegetale",VLOOKUP($A94,OUTIL!$DO:$DT,F$1,FALSE),IF($A$75="Produits bruts d'origine minerale",VLOOKUP($A94,OUTIL!$DW:$EB,F$1,FALSE),IF($A$75="Produits finis de consommation",VLOOKUP($A94,OUTIL!$EE:$EJ,F$1,FALSE),IF($A$75="Produits finis d'equipement agricole",VLOOKUP($A94,OUTIL!$EM:$ER,F$1,FALSE),IF($A$75="Produits finis d'equipement industriel",VLOOKUP($A94,OUTIL!$EU:$EZ,F$1,FALSE),"Ahmadovitch")))))))))/1000,0)</f>
        <v>548001</v>
      </c>
    </row>
    <row r="95" spans="1:6" ht="16.5" x14ac:dyDescent="0.3">
      <c r="A95">
        <v>20</v>
      </c>
      <c r="B95" s="5" t="str">
        <f>IF($A$75="Alimentation, boissons et tabacs",VLOOKUP(VLOOKUP($A95,OUTIL!$CH:$CM,B$1,FALSE),REF!$K:$L,2,FALSE),IF($A$75="Demi produits",VLOOKUP(VLOOKUP($A95,OUTIL!$CQ:$CV,B$1,FALSE),REF!$N:$O,2,FALSE),IF($A$75="Energie  et  lubrifiants",VLOOKUP(VLOOKUP($A95,OUTIL!$CY:$DD,B$1,FALSE),REF!$Z:$AA,2,FALSE),IF($A$75="Or industriel",VLOOKUP(VLOOKUP($A95,OUTIL!$DG:$DL,B$1,FALSE),REF!$AC:$AD,2,FALSE),IF($A$75="Produits bruts d'origine animale et vegetale",VLOOKUP(VLOOKUP($A95,OUTIL!$DO:$DT,B$1,FALSE),REF!$Q:$R,2,FALSE),IF($A$75="Produits bruts d'origine minerale",VLOOKUP(VLOOKUP($A95,OUTIL!$DW:$EB,B$1,FALSE),REF!$AF:$AG,2,FALSE),IF($A$75="Produits finis de consommation",VLOOKUP(VLOOKUP($A95,OUTIL!$EE:$EJ,B$1,FALSE),REF!$T:$U,2,FALSE),IF($A$75="Produits finis d'equipement agricole",VLOOKUP(VLOOKUP($A95,OUTIL!$EM:$ER,B$1,FALSE),REF!$AI:$AJ,2,FALSE),IF($A$75="Produits finis d'equipement industriel",VLOOKUP(VLOOKUP($A95,OUTIL!$EU:$EZ,B$1,FALSE),REF!$W:$X,2,FALSE),"Ahmadovitch")))))))))</f>
        <v>Fils de fibres synthétiques et artificielles pour tissage</v>
      </c>
      <c r="C95" s="5">
        <f>ROUND(IF($A$75="Alimentation, boissons et tabacs",VLOOKUP($A95,OUTIL!$CH:$CM,C$1,FALSE),IF($A$75="Demi produits",VLOOKUP($A95,OUTIL!$CQ:$CV,C$1,FALSE),IF($A$75="Energie  et  lubrifiants",VLOOKUP($A95,OUTIL!$CY:$DD,C$1,FALSE),IF($A$75="Or industriel",VLOOKUP($A95,OUTIL!$DG:$DL,C$1,FALSE),IF($A$75="Produits bruts d'origine animale et vegetale",VLOOKUP($A95,OUTIL!$DO:$DT,C$1,FALSE),IF($A$75="Produits bruts d'origine minerale",VLOOKUP($A95,OUTIL!$DW:$EB,C$1,FALSE),IF($A$75="Produits finis de consommation",VLOOKUP($A95,OUTIL!$EE:$EJ,C$1,FALSE),IF($A$75="Produits finis d'equipement agricole",VLOOKUP($A95,OUTIL!$EM:$ER,C$1,FALSE),IF($A$75="Produits finis d'equipement industriel",VLOOKUP($A95,OUTIL!$EU:$EZ,C$1,FALSE),"Ahmadovitch")))))))))/1000,0)</f>
        <v>27353</v>
      </c>
      <c r="D95" s="5">
        <f>ROUND(IF($A$75="Alimentation, boissons et tabacs",VLOOKUP($A95,OUTIL!$CH:$CM,D$1,FALSE),IF($A$75="Demi produits",VLOOKUP($A95,OUTIL!$CQ:$CV,D$1,FALSE),IF($A$75="Energie  et  lubrifiants",VLOOKUP($A95,OUTIL!$CY:$DD,D$1,FALSE),IF($A$75="Or industriel",VLOOKUP($A95,OUTIL!$DG:$DL,D$1,FALSE),IF($A$75="Produits bruts d'origine animale et vegetale",VLOOKUP($A95,OUTIL!$DO:$DT,D$1,FALSE),IF($A$75="Produits bruts d'origine minerale",VLOOKUP($A95,OUTIL!$DW:$EB,D$1,FALSE),IF($A$75="Produits finis de consommation",VLOOKUP($A95,OUTIL!$EE:$EJ,D$1,FALSE),IF($A$75="Produits finis d'equipement agricole",VLOOKUP($A95,OUTIL!$EM:$ER,D$1,FALSE),IF($A$75="Produits finis d'equipement industriel",VLOOKUP($A95,OUTIL!$EU:$EZ,D$1,FALSE),"Ahmadovitch")))))))))/1000,0)</f>
        <v>616236</v>
      </c>
      <c r="E95" s="5">
        <f>ROUND(IF($A$75="Alimentation, boissons et tabacs",VLOOKUP($A95,OUTIL!$CH:$CM,E$1,FALSE),IF($A$75="Demi produits",VLOOKUP($A95,OUTIL!$CQ:$CV,E$1,FALSE),IF($A$75="Energie  et  lubrifiants",VLOOKUP($A95,OUTIL!$CY:$DD,E$1,FALSE),IF($A$75="Or industriel",VLOOKUP($A95,OUTIL!$DG:$DL,E$1,FALSE),IF($A$75="Produits bruts d'origine animale et vegetale",VLOOKUP($A95,OUTIL!$DO:$DT,E$1,FALSE),IF($A$75="Produits bruts d'origine minerale",VLOOKUP($A95,OUTIL!$DW:$EB,E$1,FALSE),IF($A$75="Produits finis de consommation",VLOOKUP($A95,OUTIL!$EE:$EJ,E$1,FALSE),IF($A$75="Produits finis d'equipement agricole",VLOOKUP($A95,OUTIL!$EM:$ER,E$1,FALSE),IF($A$75="Produits finis d'equipement industriel",VLOOKUP($A95,OUTIL!$EU:$EZ,E$1,FALSE),"Ahmadovitch")))))))))/1000,0)</f>
        <v>28198</v>
      </c>
      <c r="F95" s="5">
        <f>ROUND(IF($A$75="Alimentation, boissons et tabacs",VLOOKUP($A95,OUTIL!$CH:$CM,F$1,FALSE),IF($A$75="Demi produits",VLOOKUP($A95,OUTIL!$CQ:$CV,F$1,FALSE),IF($A$75="Energie  et  lubrifiants",VLOOKUP($A95,OUTIL!$CY:$DD,F$1,FALSE),IF($A$75="Or industriel",VLOOKUP($A95,OUTIL!$DG:$DL,F$1,FALSE),IF($A$75="Produits bruts d'origine animale et vegetale",VLOOKUP($A95,OUTIL!$DO:$DT,F$1,FALSE),IF($A$75="Produits bruts d'origine minerale",VLOOKUP($A95,OUTIL!$DW:$EB,F$1,FALSE),IF($A$75="Produits finis de consommation",VLOOKUP($A95,OUTIL!$EE:$EJ,F$1,FALSE),IF($A$75="Produits finis d'equipement agricole",VLOOKUP($A95,OUTIL!$EM:$ER,F$1,FALSE),IF($A$75="Produits finis d'equipement industriel",VLOOKUP($A95,OUTIL!$EU:$EZ,F$1,FALSE),"Ahmadovitch")))))))))/1000,0)</f>
        <v>632842</v>
      </c>
    </row>
    <row r="96" spans="1:6" ht="16.5" x14ac:dyDescent="0.3">
      <c r="A96">
        <v>21</v>
      </c>
      <c r="B96" s="5" t="str">
        <f>IF($A$75="Alimentation, boissons et tabacs",VLOOKUP(VLOOKUP($A96,OUTIL!$CH:$CM,B$1,FALSE),REF!$K:$L,2,FALSE),IF($A$75="Demi produits",VLOOKUP(VLOOKUP($A96,OUTIL!$CQ:$CV,B$1,FALSE),REF!$N:$O,2,FALSE),IF($A$75="Energie  et  lubrifiants",VLOOKUP(VLOOKUP($A96,OUTIL!$CY:$DD,B$1,FALSE),REF!$Z:$AA,2,FALSE),IF($A$75="Or industriel",VLOOKUP(VLOOKUP($A96,OUTIL!$DG:$DL,B$1,FALSE),REF!$AC:$AD,2,FALSE),IF($A$75="Produits bruts d'origine animale et vegetale",VLOOKUP(VLOOKUP($A96,OUTIL!$DO:$DT,B$1,FALSE),REF!$Q:$R,2,FALSE),IF($A$75="Produits bruts d'origine minerale",VLOOKUP(VLOOKUP($A96,OUTIL!$DW:$EB,B$1,FALSE),REF!$AF:$AG,2,FALSE),IF($A$75="Produits finis de consommation",VLOOKUP(VLOOKUP($A96,OUTIL!$EE:$EJ,B$1,FALSE),REF!$T:$U,2,FALSE),IF($A$75="Produits finis d'equipement agricole",VLOOKUP(VLOOKUP($A96,OUTIL!$EM:$ER,B$1,FALSE),REF!$AI:$AJ,2,FALSE),IF($A$75="Produits finis d'equipement industriel",VLOOKUP(VLOOKUP($A96,OUTIL!$EU:$EZ,B$1,FALSE),REF!$W:$X,2,FALSE),"Ahmadovitch")))))))))</f>
        <v>Autres métaux communs et ouvrages en ces matières</v>
      </c>
      <c r="C96" s="5">
        <f>ROUND(IF($A$75="Alimentation, boissons et tabacs",VLOOKUP($A96,OUTIL!$CH:$CM,C$1,FALSE),IF($A$75="Demi produits",VLOOKUP($A96,OUTIL!$CQ:$CV,C$1,FALSE),IF($A$75="Energie  et  lubrifiants",VLOOKUP($A96,OUTIL!$CY:$DD,C$1,FALSE),IF($A$75="Or industriel",VLOOKUP($A96,OUTIL!$DG:$DL,C$1,FALSE),IF($A$75="Produits bruts d'origine animale et vegetale",VLOOKUP($A96,OUTIL!$DO:$DT,C$1,FALSE),IF($A$75="Produits bruts d'origine minerale",VLOOKUP($A96,OUTIL!$DW:$EB,C$1,FALSE),IF($A$75="Produits finis de consommation",VLOOKUP($A96,OUTIL!$EE:$EJ,C$1,FALSE),IF($A$75="Produits finis d'equipement agricole",VLOOKUP($A96,OUTIL!$EM:$ER,C$1,FALSE),IF($A$75="Produits finis d'equipement industriel",VLOOKUP($A96,OUTIL!$EU:$EZ,C$1,FALSE),"Ahmadovitch")))))))))/1000,0)</f>
        <v>6238</v>
      </c>
      <c r="D96" s="5">
        <f>ROUND(IF($A$75="Alimentation, boissons et tabacs",VLOOKUP($A96,OUTIL!$CH:$CM,D$1,FALSE),IF($A$75="Demi produits",VLOOKUP($A96,OUTIL!$CQ:$CV,D$1,FALSE),IF($A$75="Energie  et  lubrifiants",VLOOKUP($A96,OUTIL!$CY:$DD,D$1,FALSE),IF($A$75="Or industriel",VLOOKUP($A96,OUTIL!$DG:$DL,D$1,FALSE),IF($A$75="Produits bruts d'origine animale et vegetale",VLOOKUP($A96,OUTIL!$DO:$DT,D$1,FALSE),IF($A$75="Produits bruts d'origine minerale",VLOOKUP($A96,OUTIL!$DW:$EB,D$1,FALSE),IF($A$75="Produits finis de consommation",VLOOKUP($A96,OUTIL!$EE:$EJ,D$1,FALSE),IF($A$75="Produits finis d'equipement agricole",VLOOKUP($A96,OUTIL!$EM:$ER,D$1,FALSE),IF($A$75="Produits finis d'equipement industriel",VLOOKUP($A96,OUTIL!$EU:$EZ,D$1,FALSE),"Ahmadovitch")))))))))/1000,0)</f>
        <v>605604</v>
      </c>
      <c r="E96" s="5">
        <f>ROUND(IF($A$75="Alimentation, boissons et tabacs",VLOOKUP($A96,OUTIL!$CH:$CM,E$1,FALSE),IF($A$75="Demi produits",VLOOKUP($A96,OUTIL!$CQ:$CV,E$1,FALSE),IF($A$75="Energie  et  lubrifiants",VLOOKUP($A96,OUTIL!$CY:$DD,E$1,FALSE),IF($A$75="Or industriel",VLOOKUP($A96,OUTIL!$DG:$DL,E$1,FALSE),IF($A$75="Produits bruts d'origine animale et vegetale",VLOOKUP($A96,OUTIL!$DO:$DT,E$1,FALSE),IF($A$75="Produits bruts d'origine minerale",VLOOKUP($A96,OUTIL!$DW:$EB,E$1,FALSE),IF($A$75="Produits finis de consommation",VLOOKUP($A96,OUTIL!$EE:$EJ,E$1,FALSE),IF($A$75="Produits finis d'equipement agricole",VLOOKUP($A96,OUTIL!$EM:$ER,E$1,FALSE),IF($A$75="Produits finis d'equipement industriel",VLOOKUP($A96,OUTIL!$EU:$EZ,E$1,FALSE),"Ahmadovitch")))))))))/1000,0)</f>
        <v>5361</v>
      </c>
      <c r="F96" s="5">
        <f>ROUND(IF($A$75="Alimentation, boissons et tabacs",VLOOKUP($A96,OUTIL!$CH:$CM,F$1,FALSE),IF($A$75="Demi produits",VLOOKUP($A96,OUTIL!$CQ:$CV,F$1,FALSE),IF($A$75="Energie  et  lubrifiants",VLOOKUP($A96,OUTIL!$CY:$DD,F$1,FALSE),IF($A$75="Or industriel",VLOOKUP($A96,OUTIL!$DG:$DL,F$1,FALSE),IF($A$75="Produits bruts d'origine animale et vegetale",VLOOKUP($A96,OUTIL!$DO:$DT,F$1,FALSE),IF($A$75="Produits bruts d'origine minerale",VLOOKUP($A96,OUTIL!$DW:$EB,F$1,FALSE),IF($A$75="Produits finis de consommation",VLOOKUP($A96,OUTIL!$EE:$EJ,F$1,FALSE),IF($A$75="Produits finis d'equipement agricole",VLOOKUP($A96,OUTIL!$EM:$ER,F$1,FALSE),IF($A$75="Produits finis d'equipement industriel",VLOOKUP($A96,OUTIL!$EU:$EZ,F$1,FALSE),"Ahmadovitch")))))))))/1000,0)</f>
        <v>549008</v>
      </c>
    </row>
    <row r="97" spans="1:6" ht="16.5" x14ac:dyDescent="0.3">
      <c r="A97">
        <v>22</v>
      </c>
      <c r="B97" s="5" t="str">
        <f>IF($A$75="Alimentation, boissons et tabacs",VLOOKUP(VLOOKUP($A97,OUTIL!$CH:$CM,B$1,FALSE),REF!$K:$L,2,FALSE),IF($A$75="Demi produits",VLOOKUP(VLOOKUP($A97,OUTIL!$CQ:$CV,B$1,FALSE),REF!$N:$O,2,FALSE),IF($A$75="Energie  et  lubrifiants",VLOOKUP(VLOOKUP($A97,OUTIL!$CY:$DD,B$1,FALSE),REF!$Z:$AA,2,FALSE),IF($A$75="Or industriel",VLOOKUP(VLOOKUP($A97,OUTIL!$DG:$DL,B$1,FALSE),REF!$AC:$AD,2,FALSE),IF($A$75="Produits bruts d'origine animale et vegetale",VLOOKUP(VLOOKUP($A97,OUTIL!$DO:$DT,B$1,FALSE),REF!$Q:$R,2,FALSE),IF($A$75="Produits bruts d'origine minerale",VLOOKUP(VLOOKUP($A97,OUTIL!$DW:$EB,B$1,FALSE),REF!$AF:$AG,2,FALSE),IF($A$75="Produits finis de consommation",VLOOKUP(VLOOKUP($A97,OUTIL!$EE:$EJ,B$1,FALSE),REF!$T:$U,2,FALSE),IF($A$75="Produits finis d'equipement agricole",VLOOKUP(VLOOKUP($A97,OUTIL!$EM:$ER,B$1,FALSE),REF!$AI:$AJ,2,FALSE),IF($A$75="Produits finis d'equipement industriel",VLOOKUP(VLOOKUP($A97,OUTIL!$EU:$EZ,B$1,FALSE),REF!$W:$X,2,FALSE),"Ahmadovitch")))))))))</f>
        <v>Demi-produits en fer ou en aciers non alliés.</v>
      </c>
      <c r="C97" s="5">
        <f>ROUND(IF($A$75="Alimentation, boissons et tabacs",VLOOKUP($A97,OUTIL!$CH:$CM,C$1,FALSE),IF($A$75="Demi produits",VLOOKUP($A97,OUTIL!$CQ:$CV,C$1,FALSE),IF($A$75="Energie  et  lubrifiants",VLOOKUP($A97,OUTIL!$CY:$DD,C$1,FALSE),IF($A$75="Or industriel",VLOOKUP($A97,OUTIL!$DG:$DL,C$1,FALSE),IF($A$75="Produits bruts d'origine animale et vegetale",VLOOKUP($A97,OUTIL!$DO:$DT,C$1,FALSE),IF($A$75="Produits bruts d'origine minerale",VLOOKUP($A97,OUTIL!$DW:$EB,C$1,FALSE),IF($A$75="Produits finis de consommation",VLOOKUP($A97,OUTIL!$EE:$EJ,C$1,FALSE),IF($A$75="Produits finis d'equipement agricole",VLOOKUP($A97,OUTIL!$EM:$ER,C$1,FALSE),IF($A$75="Produits finis d'equipement industriel",VLOOKUP($A97,OUTIL!$EU:$EZ,C$1,FALSE),"Ahmadovitch")))))))))/1000,0)</f>
        <v>131003</v>
      </c>
      <c r="D97" s="5">
        <f>ROUND(IF($A$75="Alimentation, boissons et tabacs",VLOOKUP($A97,OUTIL!$CH:$CM,D$1,FALSE),IF($A$75="Demi produits",VLOOKUP($A97,OUTIL!$CQ:$CV,D$1,FALSE),IF($A$75="Energie  et  lubrifiants",VLOOKUP($A97,OUTIL!$CY:$DD,D$1,FALSE),IF($A$75="Or industriel",VLOOKUP($A97,OUTIL!$DG:$DL,D$1,FALSE),IF($A$75="Produits bruts d'origine animale et vegetale",VLOOKUP($A97,OUTIL!$DO:$DT,D$1,FALSE),IF($A$75="Produits bruts d'origine minerale",VLOOKUP($A97,OUTIL!$DW:$EB,D$1,FALSE),IF($A$75="Produits finis de consommation",VLOOKUP($A97,OUTIL!$EE:$EJ,D$1,FALSE),IF($A$75="Produits finis d'equipement agricole",VLOOKUP($A97,OUTIL!$EM:$ER,D$1,FALSE),IF($A$75="Produits finis d'equipement industriel",VLOOKUP($A97,OUTIL!$EU:$EZ,D$1,FALSE),"Ahmadovitch")))))))))/1000,0)</f>
        <v>601538</v>
      </c>
      <c r="E97" s="5">
        <f>ROUND(IF($A$75="Alimentation, boissons et tabacs",VLOOKUP($A97,OUTIL!$CH:$CM,E$1,FALSE),IF($A$75="Demi produits",VLOOKUP($A97,OUTIL!$CQ:$CV,E$1,FALSE),IF($A$75="Energie  et  lubrifiants",VLOOKUP($A97,OUTIL!$CY:$DD,E$1,FALSE),IF($A$75="Or industriel",VLOOKUP($A97,OUTIL!$DG:$DL,E$1,FALSE),IF($A$75="Produits bruts d'origine animale et vegetale",VLOOKUP($A97,OUTIL!$DO:$DT,E$1,FALSE),IF($A$75="Produits bruts d'origine minerale",VLOOKUP($A97,OUTIL!$DW:$EB,E$1,FALSE),IF($A$75="Produits finis de consommation",VLOOKUP($A97,OUTIL!$EE:$EJ,E$1,FALSE),IF($A$75="Produits finis d'equipement agricole",VLOOKUP($A97,OUTIL!$EM:$ER,E$1,FALSE),IF($A$75="Produits finis d'equipement industriel",VLOOKUP($A97,OUTIL!$EU:$EZ,E$1,FALSE),"Ahmadovitch")))))))))/1000,0)</f>
        <v>264533</v>
      </c>
      <c r="F97" s="5">
        <f>ROUND(IF($A$75="Alimentation, boissons et tabacs",VLOOKUP($A97,OUTIL!$CH:$CM,F$1,FALSE),IF($A$75="Demi produits",VLOOKUP($A97,OUTIL!$CQ:$CV,F$1,FALSE),IF($A$75="Energie  et  lubrifiants",VLOOKUP($A97,OUTIL!$CY:$DD,F$1,FALSE),IF($A$75="Or industriel",VLOOKUP($A97,OUTIL!$DG:$DL,F$1,FALSE),IF($A$75="Produits bruts d'origine animale et vegetale",VLOOKUP($A97,OUTIL!$DO:$DT,F$1,FALSE),IF($A$75="Produits bruts d'origine minerale",VLOOKUP($A97,OUTIL!$DW:$EB,F$1,FALSE),IF($A$75="Produits finis de consommation",VLOOKUP($A97,OUTIL!$EE:$EJ,F$1,FALSE),IF($A$75="Produits finis d'equipement agricole",VLOOKUP($A97,OUTIL!$EM:$ER,F$1,FALSE),IF($A$75="Produits finis d'equipement industriel",VLOOKUP($A97,OUTIL!$EU:$EZ,F$1,FALSE),"Ahmadovitch")))))))))/1000,0)</f>
        <v>1338676</v>
      </c>
    </row>
    <row r="98" spans="1:6" ht="16.5" x14ac:dyDescent="0.3">
      <c r="A98">
        <v>23</v>
      </c>
      <c r="B98" s="5" t="str">
        <f>IF($A$75="Alimentation, boissons et tabacs",VLOOKUP(VLOOKUP($A98,OUTIL!$CH:$CM,B$1,FALSE),REF!$K:$L,2,FALSE),IF($A$75="Demi produits",VLOOKUP(VLOOKUP($A98,OUTIL!$CQ:$CV,B$1,FALSE),REF!$N:$O,2,FALSE),IF($A$75="Energie  et  lubrifiants",VLOOKUP(VLOOKUP($A98,OUTIL!$CY:$DD,B$1,FALSE),REF!$Z:$AA,2,FALSE),IF($A$75="Or industriel",VLOOKUP(VLOOKUP($A98,OUTIL!$DG:$DL,B$1,FALSE),REF!$AC:$AD,2,FALSE),IF($A$75="Produits bruts d'origine animale et vegetale",VLOOKUP(VLOOKUP($A98,OUTIL!$DO:$DT,B$1,FALSE),REF!$Q:$R,2,FALSE),IF($A$75="Produits bruts d'origine minerale",VLOOKUP(VLOOKUP($A98,OUTIL!$DW:$EB,B$1,FALSE),REF!$AF:$AG,2,FALSE),IF($A$75="Produits finis de consommation",VLOOKUP(VLOOKUP($A98,OUTIL!$EE:$EJ,B$1,FALSE),REF!$T:$U,2,FALSE),IF($A$75="Produits finis d'equipement agricole",VLOOKUP(VLOOKUP($A98,OUTIL!$EM:$ER,B$1,FALSE),REF!$AI:$AJ,2,FALSE),IF($A$75="Produits finis d'equipement industriel",VLOOKUP(VLOOKUP($A98,OUTIL!$EU:$EZ,B$1,FALSE),REF!$W:$X,2,FALSE),"Ahmadovitch")))))))))</f>
        <v>Désinfectants et produits similaires</v>
      </c>
      <c r="C98" s="5">
        <f>ROUND(IF($A$75="Alimentation, boissons et tabacs",VLOOKUP($A98,OUTIL!$CH:$CM,C$1,FALSE),IF($A$75="Demi produits",VLOOKUP($A98,OUTIL!$CQ:$CV,C$1,FALSE),IF($A$75="Energie  et  lubrifiants",VLOOKUP($A98,OUTIL!$CY:$DD,C$1,FALSE),IF($A$75="Or industriel",VLOOKUP($A98,OUTIL!$DG:$DL,C$1,FALSE),IF($A$75="Produits bruts d'origine animale et vegetale",VLOOKUP($A98,OUTIL!$DO:$DT,C$1,FALSE),IF($A$75="Produits bruts d'origine minerale",VLOOKUP($A98,OUTIL!$DW:$EB,C$1,FALSE),IF($A$75="Produits finis de consommation",VLOOKUP($A98,OUTIL!$EE:$EJ,C$1,FALSE),IF($A$75="Produits finis d'equipement agricole",VLOOKUP($A98,OUTIL!$EM:$ER,C$1,FALSE),IF($A$75="Produits finis d'equipement industriel",VLOOKUP($A98,OUTIL!$EU:$EZ,C$1,FALSE),"Ahmadovitch")))))))))/1000,0)</f>
        <v>6652</v>
      </c>
      <c r="D98" s="5">
        <f>ROUND(IF($A$75="Alimentation, boissons et tabacs",VLOOKUP($A98,OUTIL!$CH:$CM,D$1,FALSE),IF($A$75="Demi produits",VLOOKUP($A98,OUTIL!$CQ:$CV,D$1,FALSE),IF($A$75="Energie  et  lubrifiants",VLOOKUP($A98,OUTIL!$CY:$DD,D$1,FALSE),IF($A$75="Or industriel",VLOOKUP($A98,OUTIL!$DG:$DL,D$1,FALSE),IF($A$75="Produits bruts d'origine animale et vegetale",VLOOKUP($A98,OUTIL!$DO:$DT,D$1,FALSE),IF($A$75="Produits bruts d'origine minerale",VLOOKUP($A98,OUTIL!$DW:$EB,D$1,FALSE),IF($A$75="Produits finis de consommation",VLOOKUP($A98,OUTIL!$EE:$EJ,D$1,FALSE),IF($A$75="Produits finis d'equipement agricole",VLOOKUP($A98,OUTIL!$EM:$ER,D$1,FALSE),IF($A$75="Produits finis d'equipement industriel",VLOOKUP($A98,OUTIL!$EU:$EZ,D$1,FALSE),"Ahmadovitch")))))))))/1000,0)</f>
        <v>564828</v>
      </c>
      <c r="E98" s="5">
        <f>ROUND(IF($A$75="Alimentation, boissons et tabacs",VLOOKUP($A98,OUTIL!$CH:$CM,E$1,FALSE),IF($A$75="Demi produits",VLOOKUP($A98,OUTIL!$CQ:$CV,E$1,FALSE),IF($A$75="Energie  et  lubrifiants",VLOOKUP($A98,OUTIL!$CY:$DD,E$1,FALSE),IF($A$75="Or industriel",VLOOKUP($A98,OUTIL!$DG:$DL,E$1,FALSE),IF($A$75="Produits bruts d'origine animale et vegetale",VLOOKUP($A98,OUTIL!$DO:$DT,E$1,FALSE),IF($A$75="Produits bruts d'origine minerale",VLOOKUP($A98,OUTIL!$DW:$EB,E$1,FALSE),IF($A$75="Produits finis de consommation",VLOOKUP($A98,OUTIL!$EE:$EJ,E$1,FALSE),IF($A$75="Produits finis d'equipement agricole",VLOOKUP($A98,OUTIL!$EM:$ER,E$1,FALSE),IF($A$75="Produits finis d'equipement industriel",VLOOKUP($A98,OUTIL!$EU:$EZ,E$1,FALSE),"Ahmadovitch")))))))))/1000,0)</f>
        <v>8266</v>
      </c>
      <c r="F98" s="5">
        <f>ROUND(IF($A$75="Alimentation, boissons et tabacs",VLOOKUP($A98,OUTIL!$CH:$CM,F$1,FALSE),IF($A$75="Demi produits",VLOOKUP($A98,OUTIL!$CQ:$CV,F$1,FALSE),IF($A$75="Energie  et  lubrifiants",VLOOKUP($A98,OUTIL!$CY:$DD,F$1,FALSE),IF($A$75="Or industriel",VLOOKUP($A98,OUTIL!$DG:$DL,F$1,FALSE),IF($A$75="Produits bruts d'origine animale et vegetale",VLOOKUP($A98,OUTIL!$DO:$DT,F$1,FALSE),IF($A$75="Produits bruts d'origine minerale",VLOOKUP($A98,OUTIL!$DW:$EB,F$1,FALSE),IF($A$75="Produits finis de consommation",VLOOKUP($A98,OUTIL!$EE:$EJ,F$1,FALSE),IF($A$75="Produits finis d'equipement agricole",VLOOKUP($A98,OUTIL!$EM:$ER,F$1,FALSE),IF($A$75="Produits finis d'equipement industriel",VLOOKUP($A98,OUTIL!$EU:$EZ,F$1,FALSE),"Ahmadovitch")))))))))/1000,0)</f>
        <v>632297</v>
      </c>
    </row>
    <row r="99" spans="1:6" ht="16.5" x14ac:dyDescent="0.3">
      <c r="A99">
        <v>24</v>
      </c>
      <c r="B99" s="5" t="str">
        <f>IF($A$75="Alimentation, boissons et tabacs",VLOOKUP(VLOOKUP($A99,OUTIL!$CH:$CM,B$1,FALSE),REF!$K:$L,2,FALSE),IF($A$75="Demi produits",VLOOKUP(VLOOKUP($A99,OUTIL!$CQ:$CV,B$1,FALSE),REF!$N:$O,2,FALSE),IF($A$75="Energie  et  lubrifiants",VLOOKUP(VLOOKUP($A99,OUTIL!$CY:$DD,B$1,FALSE),REF!$Z:$AA,2,FALSE),IF($A$75="Or industriel",VLOOKUP(VLOOKUP($A99,OUTIL!$DG:$DL,B$1,FALSE),REF!$AC:$AD,2,FALSE),IF($A$75="Produits bruts d'origine animale et vegetale",VLOOKUP(VLOOKUP($A99,OUTIL!$DO:$DT,B$1,FALSE),REF!$Q:$R,2,FALSE),IF($A$75="Produits bruts d'origine minerale",VLOOKUP(VLOOKUP($A99,OUTIL!$DW:$EB,B$1,FALSE),REF!$AF:$AG,2,FALSE),IF($A$75="Produits finis de consommation",VLOOKUP(VLOOKUP($A99,OUTIL!$EE:$EJ,B$1,FALSE),REF!$T:$U,2,FALSE),IF($A$75="Produits finis d'equipement agricole",VLOOKUP(VLOOKUP($A99,OUTIL!$EM:$ER,B$1,FALSE),REF!$AI:$AJ,2,FALSE),IF($A$75="Produits finis d'equipement industriel",VLOOKUP(VLOOKUP($A99,OUTIL!$EU:$EZ,B$1,FALSE),REF!$W:$X,2,FALSE),"Ahmadovitch")))))))))</f>
        <v>Articles de robinetterie et organes similaires</v>
      </c>
      <c r="C99" s="5">
        <f>ROUND(IF($A$75="Alimentation, boissons et tabacs",VLOOKUP($A99,OUTIL!$CH:$CM,C$1,FALSE),IF($A$75="Demi produits",VLOOKUP($A99,OUTIL!$CQ:$CV,C$1,FALSE),IF($A$75="Energie  et  lubrifiants",VLOOKUP($A99,OUTIL!$CY:$DD,C$1,FALSE),IF($A$75="Or industriel",VLOOKUP($A99,OUTIL!$DG:$DL,C$1,FALSE),IF($A$75="Produits bruts d'origine animale et vegetale",VLOOKUP($A99,OUTIL!$DO:$DT,C$1,FALSE),IF($A$75="Produits bruts d'origine minerale",VLOOKUP($A99,OUTIL!$DW:$EB,C$1,FALSE),IF($A$75="Produits finis de consommation",VLOOKUP($A99,OUTIL!$EE:$EJ,C$1,FALSE),IF($A$75="Produits finis d'equipement agricole",VLOOKUP($A99,OUTIL!$EM:$ER,C$1,FALSE),IF($A$75="Produits finis d'equipement industriel",VLOOKUP($A99,OUTIL!$EU:$EZ,C$1,FALSE),"Ahmadovitch")))))))))/1000,0)</f>
        <v>3218</v>
      </c>
      <c r="D99" s="5">
        <f>ROUND(IF($A$75="Alimentation, boissons et tabacs",VLOOKUP($A99,OUTIL!$CH:$CM,D$1,FALSE),IF($A$75="Demi produits",VLOOKUP($A99,OUTIL!$CQ:$CV,D$1,FALSE),IF($A$75="Energie  et  lubrifiants",VLOOKUP($A99,OUTIL!$CY:$DD,D$1,FALSE),IF($A$75="Or industriel",VLOOKUP($A99,OUTIL!$DG:$DL,D$1,FALSE),IF($A$75="Produits bruts d'origine animale et vegetale",VLOOKUP($A99,OUTIL!$DO:$DT,D$1,FALSE),IF($A$75="Produits bruts d'origine minerale",VLOOKUP($A99,OUTIL!$DW:$EB,D$1,FALSE),IF($A$75="Produits finis de consommation",VLOOKUP($A99,OUTIL!$EE:$EJ,D$1,FALSE),IF($A$75="Produits finis d'equipement agricole",VLOOKUP($A99,OUTIL!$EM:$ER,D$1,FALSE),IF($A$75="Produits finis d'equipement industriel",VLOOKUP($A99,OUTIL!$EU:$EZ,D$1,FALSE),"Ahmadovitch")))))))))/1000,0)</f>
        <v>520828</v>
      </c>
      <c r="E99" s="5">
        <f>ROUND(IF($A$75="Alimentation, boissons et tabacs",VLOOKUP($A99,OUTIL!$CH:$CM,E$1,FALSE),IF($A$75="Demi produits",VLOOKUP($A99,OUTIL!$CQ:$CV,E$1,FALSE),IF($A$75="Energie  et  lubrifiants",VLOOKUP($A99,OUTIL!$CY:$DD,E$1,FALSE),IF($A$75="Or industriel",VLOOKUP($A99,OUTIL!$DG:$DL,E$1,FALSE),IF($A$75="Produits bruts d'origine animale et vegetale",VLOOKUP($A99,OUTIL!$DO:$DT,E$1,FALSE),IF($A$75="Produits bruts d'origine minerale",VLOOKUP($A99,OUTIL!$DW:$EB,E$1,FALSE),IF($A$75="Produits finis de consommation",VLOOKUP($A99,OUTIL!$EE:$EJ,E$1,FALSE),IF($A$75="Produits finis d'equipement agricole",VLOOKUP($A99,OUTIL!$EM:$ER,E$1,FALSE),IF($A$75="Produits finis d'equipement industriel",VLOOKUP($A99,OUTIL!$EU:$EZ,E$1,FALSE),"Ahmadovitch")))))))))/1000,0)</f>
        <v>2623</v>
      </c>
      <c r="F99" s="5">
        <f>ROUND(IF($A$75="Alimentation, boissons et tabacs",VLOOKUP($A99,OUTIL!$CH:$CM,F$1,FALSE),IF($A$75="Demi produits",VLOOKUP($A99,OUTIL!$CQ:$CV,F$1,FALSE),IF($A$75="Energie  et  lubrifiants",VLOOKUP($A99,OUTIL!$CY:$DD,F$1,FALSE),IF($A$75="Or industriel",VLOOKUP($A99,OUTIL!$DG:$DL,F$1,FALSE),IF($A$75="Produits bruts d'origine animale et vegetale",VLOOKUP($A99,OUTIL!$DO:$DT,F$1,FALSE),IF($A$75="Produits bruts d'origine minerale",VLOOKUP($A99,OUTIL!$DW:$EB,F$1,FALSE),IF($A$75="Produits finis de consommation",VLOOKUP($A99,OUTIL!$EE:$EJ,F$1,FALSE),IF($A$75="Produits finis d'equipement agricole",VLOOKUP($A99,OUTIL!$EM:$ER,F$1,FALSE),IF($A$75="Produits finis d'equipement industriel",VLOOKUP($A99,OUTIL!$EU:$EZ,F$1,FALSE),"Ahmadovitch")))))))))/1000,0)</f>
        <v>353898</v>
      </c>
    </row>
    <row r="100" spans="1:6" ht="16.5" x14ac:dyDescent="0.3">
      <c r="A100">
        <v>25</v>
      </c>
      <c r="B100" s="5" t="str">
        <f>IF($A$75="Alimentation, boissons et tabacs",VLOOKUP(VLOOKUP($A100,OUTIL!$CH:$CM,B$1,FALSE),REF!$K:$L,2,FALSE),IF($A$75="Demi produits",VLOOKUP(VLOOKUP($A100,OUTIL!$CQ:$CV,B$1,FALSE),REF!$N:$O,2,FALSE),IF($A$75="Energie  et  lubrifiants",VLOOKUP(VLOOKUP($A100,OUTIL!$CY:$DD,B$1,FALSE),REF!$Z:$AA,2,FALSE),IF($A$75="Or industriel",VLOOKUP(VLOOKUP($A100,OUTIL!$DG:$DL,B$1,FALSE),REF!$AC:$AD,2,FALSE),IF($A$75="Produits bruts d'origine animale et vegetale",VLOOKUP(VLOOKUP($A100,OUTIL!$DO:$DT,B$1,FALSE),REF!$Q:$R,2,FALSE),IF($A$75="Produits bruts d'origine minerale",VLOOKUP(VLOOKUP($A100,OUTIL!$DW:$EB,B$1,FALSE),REF!$AF:$AG,2,FALSE),IF($A$75="Produits finis de consommation",VLOOKUP(VLOOKUP($A100,OUTIL!$EE:$EJ,B$1,FALSE),REF!$T:$U,2,FALSE),IF($A$75="Produits finis d'equipement agricole",VLOOKUP(VLOOKUP($A100,OUTIL!$EM:$ER,B$1,FALSE),REF!$AI:$AJ,2,FALSE),IF($A$75="Produits finis d'equipement industriel",VLOOKUP(VLOOKUP($A100,OUTIL!$EU:$EZ,B$1,FALSE),REF!$W:$X,2,FALSE),"Ahmadovitch")))))))))</f>
        <v>Tôles et bandes en aluminium</v>
      </c>
      <c r="C100" s="5">
        <f>ROUND(IF($A$75="Alimentation, boissons et tabacs",VLOOKUP($A100,OUTIL!$CH:$CM,C$1,FALSE),IF($A$75="Demi produits",VLOOKUP($A100,OUTIL!$CQ:$CV,C$1,FALSE),IF($A$75="Energie  et  lubrifiants",VLOOKUP($A100,OUTIL!$CY:$DD,C$1,FALSE),IF($A$75="Or industriel",VLOOKUP($A100,OUTIL!$DG:$DL,C$1,FALSE),IF($A$75="Produits bruts d'origine animale et vegetale",VLOOKUP($A100,OUTIL!$DO:$DT,C$1,FALSE),IF($A$75="Produits bruts d'origine minerale",VLOOKUP($A100,OUTIL!$DW:$EB,C$1,FALSE),IF($A$75="Produits finis de consommation",VLOOKUP($A100,OUTIL!$EE:$EJ,C$1,FALSE),IF($A$75="Produits finis d'equipement agricole",VLOOKUP($A100,OUTIL!$EM:$ER,C$1,FALSE),IF($A$75="Produits finis d'equipement industriel",VLOOKUP($A100,OUTIL!$EU:$EZ,C$1,FALSE),"Ahmadovitch")))))))))/1000,0)</f>
        <v>12662</v>
      </c>
      <c r="D100" s="5">
        <f>ROUND(IF($A$75="Alimentation, boissons et tabacs",VLOOKUP($A100,OUTIL!$CH:$CM,D$1,FALSE),IF($A$75="Demi produits",VLOOKUP($A100,OUTIL!$CQ:$CV,D$1,FALSE),IF($A$75="Energie  et  lubrifiants",VLOOKUP($A100,OUTIL!$CY:$DD,D$1,FALSE),IF($A$75="Or industriel",VLOOKUP($A100,OUTIL!$DG:$DL,D$1,FALSE),IF($A$75="Produits bruts d'origine animale et vegetale",VLOOKUP($A100,OUTIL!$DO:$DT,D$1,FALSE),IF($A$75="Produits bruts d'origine minerale",VLOOKUP($A100,OUTIL!$DW:$EB,D$1,FALSE),IF($A$75="Produits finis de consommation",VLOOKUP($A100,OUTIL!$EE:$EJ,D$1,FALSE),IF($A$75="Produits finis d'equipement agricole",VLOOKUP($A100,OUTIL!$EM:$ER,D$1,FALSE),IF($A$75="Produits finis d'equipement industriel",VLOOKUP($A100,OUTIL!$EU:$EZ,D$1,FALSE),"Ahmadovitch")))))))))/1000,0)</f>
        <v>514534</v>
      </c>
      <c r="E100" s="5">
        <f>ROUND(IF($A$75="Alimentation, boissons et tabacs",VLOOKUP($A100,OUTIL!$CH:$CM,E$1,FALSE),IF($A$75="Demi produits",VLOOKUP($A100,OUTIL!$CQ:$CV,E$1,FALSE),IF($A$75="Energie  et  lubrifiants",VLOOKUP($A100,OUTIL!$CY:$DD,E$1,FALSE),IF($A$75="Or industriel",VLOOKUP($A100,OUTIL!$DG:$DL,E$1,FALSE),IF($A$75="Produits bruts d'origine animale et vegetale",VLOOKUP($A100,OUTIL!$DO:$DT,E$1,FALSE),IF($A$75="Produits bruts d'origine minerale",VLOOKUP($A100,OUTIL!$DW:$EB,E$1,FALSE),IF($A$75="Produits finis de consommation",VLOOKUP($A100,OUTIL!$EE:$EJ,E$1,FALSE),IF($A$75="Produits finis d'equipement agricole",VLOOKUP($A100,OUTIL!$EM:$ER,E$1,FALSE),IF($A$75="Produits finis d'equipement industriel",VLOOKUP($A100,OUTIL!$EU:$EZ,E$1,FALSE),"Ahmadovitch")))))))))/1000,0)</f>
        <v>13368</v>
      </c>
      <c r="F100" s="5">
        <f>ROUND(IF($A$75="Alimentation, boissons et tabacs",VLOOKUP($A100,OUTIL!$CH:$CM,F$1,FALSE),IF($A$75="Demi produits",VLOOKUP($A100,OUTIL!$CQ:$CV,F$1,FALSE),IF($A$75="Energie  et  lubrifiants",VLOOKUP($A100,OUTIL!$CY:$DD,F$1,FALSE),IF($A$75="Or industriel",VLOOKUP($A100,OUTIL!$DG:$DL,F$1,FALSE),IF($A$75="Produits bruts d'origine animale et vegetale",VLOOKUP($A100,OUTIL!$DO:$DT,F$1,FALSE),IF($A$75="Produits bruts d'origine minerale",VLOOKUP($A100,OUTIL!$DW:$EB,F$1,FALSE),IF($A$75="Produits finis de consommation",VLOOKUP($A100,OUTIL!$EE:$EJ,F$1,FALSE),IF($A$75="Produits finis d'equipement agricole",VLOOKUP($A100,OUTIL!$EM:$ER,F$1,FALSE),IF($A$75="Produits finis d'equipement industriel",VLOOKUP($A100,OUTIL!$EU:$EZ,F$1,FALSE),"Ahmadovitch")))))))))/1000,0)</f>
        <v>626596</v>
      </c>
    </row>
    <row r="101" spans="1:6" ht="16.5" x14ac:dyDescent="0.3">
      <c r="A101">
        <v>26</v>
      </c>
      <c r="B101" s="5" t="str">
        <f>IF($A$75="Alimentation, boissons et tabacs",VLOOKUP(VLOOKUP($A101,OUTIL!$CH:$CM,B$1,FALSE),REF!$K:$L,2,FALSE),IF($A$75="Demi produits",VLOOKUP(VLOOKUP($A101,OUTIL!$CQ:$CV,B$1,FALSE),REF!$N:$O,2,FALSE),IF($A$75="Energie  et  lubrifiants",VLOOKUP(VLOOKUP($A101,OUTIL!$CY:$DD,B$1,FALSE),REF!$Z:$AA,2,FALSE),IF($A$75="Or industriel",VLOOKUP(VLOOKUP($A101,OUTIL!$DG:$DL,B$1,FALSE),REF!$AC:$AD,2,FALSE),IF($A$75="Produits bruts d'origine animale et vegetale",VLOOKUP(VLOOKUP($A101,OUTIL!$DO:$DT,B$1,FALSE),REF!$Q:$R,2,FALSE),IF($A$75="Produits bruts d'origine minerale",VLOOKUP(VLOOKUP($A101,OUTIL!$DW:$EB,B$1,FALSE),REF!$AF:$AG,2,FALSE),IF($A$75="Produits finis de consommation",VLOOKUP(VLOOKUP($A101,OUTIL!$EE:$EJ,B$1,FALSE),REF!$T:$U,2,FALSE),IF($A$75="Produits finis d'equipement agricole",VLOOKUP(VLOOKUP($A101,OUTIL!$EM:$ER,B$1,FALSE),REF!$AI:$AJ,2,FALSE),IF($A$75="Produits finis d'equipement industriel",VLOOKUP(VLOOKUP($A101,OUTIL!$EU:$EZ,B$1,FALSE),REF!$W:$X,2,FALSE),"Ahmadovitch")))))))))</f>
        <v>Tubes; tuyaux et leurs accessoires, en matière plastique</v>
      </c>
      <c r="C101" s="5">
        <f>ROUND(IF($A$75="Alimentation, boissons et tabacs",VLOOKUP($A101,OUTIL!$CH:$CM,C$1,FALSE),IF($A$75="Demi produits",VLOOKUP($A101,OUTIL!$CQ:$CV,C$1,FALSE),IF($A$75="Energie  et  lubrifiants",VLOOKUP($A101,OUTIL!$CY:$DD,C$1,FALSE),IF($A$75="Or industriel",VLOOKUP($A101,OUTIL!$DG:$DL,C$1,FALSE),IF($A$75="Produits bruts d'origine animale et vegetale",VLOOKUP($A101,OUTIL!$DO:$DT,C$1,FALSE),IF($A$75="Produits bruts d'origine minerale",VLOOKUP($A101,OUTIL!$DW:$EB,C$1,FALSE),IF($A$75="Produits finis de consommation",VLOOKUP($A101,OUTIL!$EE:$EJ,C$1,FALSE),IF($A$75="Produits finis d'equipement agricole",VLOOKUP($A101,OUTIL!$EM:$ER,C$1,FALSE),IF($A$75="Produits finis d'equipement industriel",VLOOKUP($A101,OUTIL!$EU:$EZ,C$1,FALSE),"Ahmadovitch")))))))))/1000,0)</f>
        <v>12290</v>
      </c>
      <c r="D101" s="5">
        <f>ROUND(IF($A$75="Alimentation, boissons et tabacs",VLOOKUP($A101,OUTIL!$CH:$CM,D$1,FALSE),IF($A$75="Demi produits",VLOOKUP($A101,OUTIL!$CQ:$CV,D$1,FALSE),IF($A$75="Energie  et  lubrifiants",VLOOKUP($A101,OUTIL!$CY:$DD,D$1,FALSE),IF($A$75="Or industriel",VLOOKUP($A101,OUTIL!$DG:$DL,D$1,FALSE),IF($A$75="Produits bruts d'origine animale et vegetale",VLOOKUP($A101,OUTIL!$DO:$DT,D$1,FALSE),IF($A$75="Produits bruts d'origine minerale",VLOOKUP($A101,OUTIL!$DW:$EB,D$1,FALSE),IF($A$75="Produits finis de consommation",VLOOKUP($A101,OUTIL!$EE:$EJ,D$1,FALSE),IF($A$75="Produits finis d'equipement agricole",VLOOKUP($A101,OUTIL!$EM:$ER,D$1,FALSE),IF($A$75="Produits finis d'equipement industriel",VLOOKUP($A101,OUTIL!$EU:$EZ,D$1,FALSE),"Ahmadovitch")))))))))/1000,0)</f>
        <v>479833</v>
      </c>
      <c r="E101" s="5">
        <f>ROUND(IF($A$75="Alimentation, boissons et tabacs",VLOOKUP($A101,OUTIL!$CH:$CM,E$1,FALSE),IF($A$75="Demi produits",VLOOKUP($A101,OUTIL!$CQ:$CV,E$1,FALSE),IF($A$75="Energie  et  lubrifiants",VLOOKUP($A101,OUTIL!$CY:$DD,E$1,FALSE),IF($A$75="Or industriel",VLOOKUP($A101,OUTIL!$DG:$DL,E$1,FALSE),IF($A$75="Produits bruts d'origine animale et vegetale",VLOOKUP($A101,OUTIL!$DO:$DT,E$1,FALSE),IF($A$75="Produits bruts d'origine minerale",VLOOKUP($A101,OUTIL!$DW:$EB,E$1,FALSE),IF($A$75="Produits finis de consommation",VLOOKUP($A101,OUTIL!$EE:$EJ,E$1,FALSE),IF($A$75="Produits finis d'equipement agricole",VLOOKUP($A101,OUTIL!$EM:$ER,E$1,FALSE),IF($A$75="Produits finis d'equipement industriel",VLOOKUP($A101,OUTIL!$EU:$EZ,E$1,FALSE),"Ahmadovitch")))))))))/1000,0)</f>
        <v>9409</v>
      </c>
      <c r="F101" s="5">
        <f>ROUND(IF($A$75="Alimentation, boissons et tabacs",VLOOKUP($A101,OUTIL!$CH:$CM,F$1,FALSE),IF($A$75="Demi produits",VLOOKUP($A101,OUTIL!$CQ:$CV,F$1,FALSE),IF($A$75="Energie  et  lubrifiants",VLOOKUP($A101,OUTIL!$CY:$DD,F$1,FALSE),IF($A$75="Or industriel",VLOOKUP($A101,OUTIL!$DG:$DL,F$1,FALSE),IF($A$75="Produits bruts d'origine animale et vegetale",VLOOKUP($A101,OUTIL!$DO:$DT,F$1,FALSE),IF($A$75="Produits bruts d'origine minerale",VLOOKUP($A101,OUTIL!$DW:$EB,F$1,FALSE),IF($A$75="Produits finis de consommation",VLOOKUP($A101,OUTIL!$EE:$EJ,F$1,FALSE),IF($A$75="Produits finis d'equipement agricole",VLOOKUP($A101,OUTIL!$EM:$ER,F$1,FALSE),IF($A$75="Produits finis d'equipement industriel",VLOOKUP($A101,OUTIL!$EU:$EZ,F$1,FALSE),"Ahmadovitch")))))))))/1000,0)</f>
        <v>410501</v>
      </c>
    </row>
    <row r="102" spans="1:6" ht="16.5" x14ac:dyDescent="0.3">
      <c r="A102">
        <v>27</v>
      </c>
      <c r="B102" s="5" t="str">
        <f>IF($A$75="Alimentation, boissons et tabacs",VLOOKUP(VLOOKUP($A102,OUTIL!$CH:$CM,B$1,FALSE),REF!$K:$L,2,FALSE),IF($A$75="Demi produits",VLOOKUP(VLOOKUP($A102,OUTIL!$CQ:$CV,B$1,FALSE),REF!$N:$O,2,FALSE),IF($A$75="Energie  et  lubrifiants",VLOOKUP(VLOOKUP($A102,OUTIL!$CY:$DD,B$1,FALSE),REF!$Z:$AA,2,FALSE),IF($A$75="Or industriel",VLOOKUP(VLOOKUP($A102,OUTIL!$DG:$DL,B$1,FALSE),REF!$AC:$AD,2,FALSE),IF($A$75="Produits bruts d'origine animale et vegetale",VLOOKUP(VLOOKUP($A102,OUTIL!$DO:$DT,B$1,FALSE),REF!$Q:$R,2,FALSE),IF($A$75="Produits bruts d'origine minerale",VLOOKUP(VLOOKUP($A102,OUTIL!$DW:$EB,B$1,FALSE),REF!$AF:$AG,2,FALSE),IF($A$75="Produits finis de consommation",VLOOKUP(VLOOKUP($A102,OUTIL!$EE:$EJ,B$1,FALSE),REF!$T:$U,2,FALSE),IF($A$75="Produits finis d'equipement agricole",VLOOKUP(VLOOKUP($A102,OUTIL!$EM:$ER,B$1,FALSE),REF!$AI:$AJ,2,FALSE),IF($A$75="Produits finis d'equipement industriel",VLOOKUP(VLOOKUP($A102,OUTIL!$EU:$EZ,B$1,FALSE),REF!$W:$X,2,FALSE),"Ahmadovitch")))))))))</f>
        <v>Boutons et leur parties en diverse matières</v>
      </c>
      <c r="C102" s="5">
        <f>ROUND(IF($A$75="Alimentation, boissons et tabacs",VLOOKUP($A102,OUTIL!$CH:$CM,C$1,FALSE),IF($A$75="Demi produits",VLOOKUP($A102,OUTIL!$CQ:$CV,C$1,FALSE),IF($A$75="Energie  et  lubrifiants",VLOOKUP($A102,OUTIL!$CY:$DD,C$1,FALSE),IF($A$75="Or industriel",VLOOKUP($A102,OUTIL!$DG:$DL,C$1,FALSE),IF($A$75="Produits bruts d'origine animale et vegetale",VLOOKUP($A102,OUTIL!$DO:$DT,C$1,FALSE),IF($A$75="Produits bruts d'origine minerale",VLOOKUP($A102,OUTIL!$DW:$EB,C$1,FALSE),IF($A$75="Produits finis de consommation",VLOOKUP($A102,OUTIL!$EE:$EJ,C$1,FALSE),IF($A$75="Produits finis d'equipement agricole",VLOOKUP($A102,OUTIL!$EM:$ER,C$1,FALSE),IF($A$75="Produits finis d'equipement industriel",VLOOKUP($A102,OUTIL!$EU:$EZ,C$1,FALSE),"Ahmadovitch")))))))))/1000,0)</f>
        <v>1672</v>
      </c>
      <c r="D102" s="5">
        <f>ROUND(IF($A$75="Alimentation, boissons et tabacs",VLOOKUP($A102,OUTIL!$CH:$CM,D$1,FALSE),IF($A$75="Demi produits",VLOOKUP($A102,OUTIL!$CQ:$CV,D$1,FALSE),IF($A$75="Energie  et  lubrifiants",VLOOKUP($A102,OUTIL!$CY:$DD,D$1,FALSE),IF($A$75="Or industriel",VLOOKUP($A102,OUTIL!$DG:$DL,D$1,FALSE),IF($A$75="Produits bruts d'origine animale et vegetale",VLOOKUP($A102,OUTIL!$DO:$DT,D$1,FALSE),IF($A$75="Produits bruts d'origine minerale",VLOOKUP($A102,OUTIL!$DW:$EB,D$1,FALSE),IF($A$75="Produits finis de consommation",VLOOKUP($A102,OUTIL!$EE:$EJ,D$1,FALSE),IF($A$75="Produits finis d'equipement agricole",VLOOKUP($A102,OUTIL!$EM:$ER,D$1,FALSE),IF($A$75="Produits finis d'equipement industriel",VLOOKUP($A102,OUTIL!$EU:$EZ,D$1,FALSE),"Ahmadovitch")))))))))/1000,0)</f>
        <v>452272</v>
      </c>
      <c r="E102" s="5">
        <f>ROUND(IF($A$75="Alimentation, boissons et tabacs",VLOOKUP($A102,OUTIL!$CH:$CM,E$1,FALSE),IF($A$75="Demi produits",VLOOKUP($A102,OUTIL!$CQ:$CV,E$1,FALSE),IF($A$75="Energie  et  lubrifiants",VLOOKUP($A102,OUTIL!$CY:$DD,E$1,FALSE),IF($A$75="Or industriel",VLOOKUP($A102,OUTIL!$DG:$DL,E$1,FALSE),IF($A$75="Produits bruts d'origine animale et vegetale",VLOOKUP($A102,OUTIL!$DO:$DT,E$1,FALSE),IF($A$75="Produits bruts d'origine minerale",VLOOKUP($A102,OUTIL!$DW:$EB,E$1,FALSE),IF($A$75="Produits finis de consommation",VLOOKUP($A102,OUTIL!$EE:$EJ,E$1,FALSE),IF($A$75="Produits finis d'equipement agricole",VLOOKUP($A102,OUTIL!$EM:$ER,E$1,FALSE),IF($A$75="Produits finis d'equipement industriel",VLOOKUP($A102,OUTIL!$EU:$EZ,E$1,FALSE),"Ahmadovitch")))))))))/1000,0)</f>
        <v>1995</v>
      </c>
      <c r="F102" s="5">
        <f>ROUND(IF($A$75="Alimentation, boissons et tabacs",VLOOKUP($A102,OUTIL!$CH:$CM,F$1,FALSE),IF($A$75="Demi produits",VLOOKUP($A102,OUTIL!$CQ:$CV,F$1,FALSE),IF($A$75="Energie  et  lubrifiants",VLOOKUP($A102,OUTIL!$CY:$DD,F$1,FALSE),IF($A$75="Or industriel",VLOOKUP($A102,OUTIL!$DG:$DL,F$1,FALSE),IF($A$75="Produits bruts d'origine animale et vegetale",VLOOKUP($A102,OUTIL!$DO:$DT,F$1,FALSE),IF($A$75="Produits bruts d'origine minerale",VLOOKUP($A102,OUTIL!$DW:$EB,F$1,FALSE),IF($A$75="Produits finis de consommation",VLOOKUP($A102,OUTIL!$EE:$EJ,F$1,FALSE),IF($A$75="Produits finis d'equipement agricole",VLOOKUP($A102,OUTIL!$EM:$ER,F$1,FALSE),IF($A$75="Produits finis d'equipement industriel",VLOOKUP($A102,OUTIL!$EU:$EZ,F$1,FALSE),"Ahmadovitch")))))))))/1000,0)</f>
        <v>500147</v>
      </c>
    </row>
    <row r="103" spans="1:6" ht="16.5" x14ac:dyDescent="0.3">
      <c r="A103">
        <v>28</v>
      </c>
      <c r="B103" s="5" t="str">
        <f>IF($A$75="Alimentation, boissons et tabacs",VLOOKUP(VLOOKUP($A103,OUTIL!$CH:$CM,B$1,FALSE),REF!$K:$L,2,FALSE),IF($A$75="Demi produits",VLOOKUP(VLOOKUP($A103,OUTIL!$CQ:$CV,B$1,FALSE),REF!$N:$O,2,FALSE),IF($A$75="Energie  et  lubrifiants",VLOOKUP(VLOOKUP($A103,OUTIL!$CY:$DD,B$1,FALSE),REF!$Z:$AA,2,FALSE),IF($A$75="Or industriel",VLOOKUP(VLOOKUP($A103,OUTIL!$DG:$DL,B$1,FALSE),REF!$AC:$AD,2,FALSE),IF($A$75="Produits bruts d'origine animale et vegetale",VLOOKUP(VLOOKUP($A103,OUTIL!$DO:$DT,B$1,FALSE),REF!$Q:$R,2,FALSE),IF($A$75="Produits bruts d'origine minerale",VLOOKUP(VLOOKUP($A103,OUTIL!$DW:$EB,B$1,FALSE),REF!$AF:$AG,2,FALSE),IF($A$75="Produits finis de consommation",VLOOKUP(VLOOKUP($A103,OUTIL!$EE:$EJ,B$1,FALSE),REF!$T:$U,2,FALSE),IF($A$75="Produits finis d'equipement agricole",VLOOKUP(VLOOKUP($A103,OUTIL!$EM:$ER,B$1,FALSE),REF!$AI:$AJ,2,FALSE),IF($A$75="Produits finis d'equipement industriel",VLOOKUP(VLOOKUP($A103,OUTIL!$EU:$EZ,B$1,FALSE),REF!$W:$X,2,FALSE),"Ahmadovitch")))))))))</f>
        <v>Fils, barres et profilés en aluminium</v>
      </c>
      <c r="C103" s="5">
        <f>ROUND(IF($A$75="Alimentation, boissons et tabacs",VLOOKUP($A103,OUTIL!$CH:$CM,C$1,FALSE),IF($A$75="Demi produits",VLOOKUP($A103,OUTIL!$CQ:$CV,C$1,FALSE),IF($A$75="Energie  et  lubrifiants",VLOOKUP($A103,OUTIL!$CY:$DD,C$1,FALSE),IF($A$75="Or industriel",VLOOKUP($A103,OUTIL!$DG:$DL,C$1,FALSE),IF($A$75="Produits bruts d'origine animale et vegetale",VLOOKUP($A103,OUTIL!$DO:$DT,C$1,FALSE),IF($A$75="Produits bruts d'origine minerale",VLOOKUP($A103,OUTIL!$DW:$EB,C$1,FALSE),IF($A$75="Produits finis de consommation",VLOOKUP($A103,OUTIL!$EE:$EJ,C$1,FALSE),IF($A$75="Produits finis d'equipement agricole",VLOOKUP($A103,OUTIL!$EM:$ER,C$1,FALSE),IF($A$75="Produits finis d'equipement industriel",VLOOKUP($A103,OUTIL!$EU:$EZ,C$1,FALSE),"Ahmadovitch")))))))))/1000,0)</f>
        <v>12035</v>
      </c>
      <c r="D103" s="5">
        <f>ROUND(IF($A$75="Alimentation, boissons et tabacs",VLOOKUP($A103,OUTIL!$CH:$CM,D$1,FALSE),IF($A$75="Demi produits",VLOOKUP($A103,OUTIL!$CQ:$CV,D$1,FALSE),IF($A$75="Energie  et  lubrifiants",VLOOKUP($A103,OUTIL!$CY:$DD,D$1,FALSE),IF($A$75="Or industriel",VLOOKUP($A103,OUTIL!$DG:$DL,D$1,FALSE),IF($A$75="Produits bruts d'origine animale et vegetale",VLOOKUP($A103,OUTIL!$DO:$DT,D$1,FALSE),IF($A$75="Produits bruts d'origine minerale",VLOOKUP($A103,OUTIL!$DW:$EB,D$1,FALSE),IF($A$75="Produits finis de consommation",VLOOKUP($A103,OUTIL!$EE:$EJ,D$1,FALSE),IF($A$75="Produits finis d'equipement agricole",VLOOKUP($A103,OUTIL!$EM:$ER,D$1,FALSE),IF($A$75="Produits finis d'equipement industriel",VLOOKUP($A103,OUTIL!$EU:$EZ,D$1,FALSE),"Ahmadovitch")))))))))/1000,0)</f>
        <v>444674</v>
      </c>
      <c r="E103" s="5">
        <f>ROUND(IF($A$75="Alimentation, boissons et tabacs",VLOOKUP($A103,OUTIL!$CH:$CM,E$1,FALSE),IF($A$75="Demi produits",VLOOKUP($A103,OUTIL!$CQ:$CV,E$1,FALSE),IF($A$75="Energie  et  lubrifiants",VLOOKUP($A103,OUTIL!$CY:$DD,E$1,FALSE),IF($A$75="Or industriel",VLOOKUP($A103,OUTIL!$DG:$DL,E$1,FALSE),IF($A$75="Produits bruts d'origine animale et vegetale",VLOOKUP($A103,OUTIL!$DO:$DT,E$1,FALSE),IF($A$75="Produits bruts d'origine minerale",VLOOKUP($A103,OUTIL!$DW:$EB,E$1,FALSE),IF($A$75="Produits finis de consommation",VLOOKUP($A103,OUTIL!$EE:$EJ,E$1,FALSE),IF($A$75="Produits finis d'equipement agricole",VLOOKUP($A103,OUTIL!$EM:$ER,E$1,FALSE),IF($A$75="Produits finis d'equipement industriel",VLOOKUP($A103,OUTIL!$EU:$EZ,E$1,FALSE),"Ahmadovitch")))))))))/1000,0)</f>
        <v>9433</v>
      </c>
      <c r="F103" s="5">
        <f>ROUND(IF($A$75="Alimentation, boissons et tabacs",VLOOKUP($A103,OUTIL!$CH:$CM,F$1,FALSE),IF($A$75="Demi produits",VLOOKUP($A103,OUTIL!$CQ:$CV,F$1,FALSE),IF($A$75="Energie  et  lubrifiants",VLOOKUP($A103,OUTIL!$CY:$DD,F$1,FALSE),IF($A$75="Or industriel",VLOOKUP($A103,OUTIL!$DG:$DL,F$1,FALSE),IF($A$75="Produits bruts d'origine animale et vegetale",VLOOKUP($A103,OUTIL!$DO:$DT,F$1,FALSE),IF($A$75="Produits bruts d'origine minerale",VLOOKUP($A103,OUTIL!$DW:$EB,F$1,FALSE),IF($A$75="Produits finis de consommation",VLOOKUP($A103,OUTIL!$EE:$EJ,F$1,FALSE),IF($A$75="Produits finis d'equipement agricole",VLOOKUP($A103,OUTIL!$EM:$ER,F$1,FALSE),IF($A$75="Produits finis d'equipement industriel",VLOOKUP($A103,OUTIL!$EU:$EZ,F$1,FALSE),"Ahmadovitch")))))))))/1000,0)</f>
        <v>376690</v>
      </c>
    </row>
    <row r="104" spans="1:6" ht="16.5" x14ac:dyDescent="0.3">
      <c r="A104">
        <v>29</v>
      </c>
      <c r="B104" s="5" t="str">
        <f>IF($A$75="Alimentation, boissons et tabacs",VLOOKUP(VLOOKUP($A104,OUTIL!$CH:$CM,B$1,FALSE),REF!$K:$L,2,FALSE),IF($A$75="Demi produits",VLOOKUP(VLOOKUP($A104,OUTIL!$CQ:$CV,B$1,FALSE),REF!$N:$O,2,FALSE),IF($A$75="Energie  et  lubrifiants",VLOOKUP(VLOOKUP($A104,OUTIL!$CY:$DD,B$1,FALSE),REF!$Z:$AA,2,FALSE),IF($A$75="Or industriel",VLOOKUP(VLOOKUP($A104,OUTIL!$DG:$DL,B$1,FALSE),REF!$AC:$AD,2,FALSE),IF($A$75="Produits bruts d'origine animale et vegetale",VLOOKUP(VLOOKUP($A104,OUTIL!$DO:$DT,B$1,FALSE),REF!$Q:$R,2,FALSE),IF($A$75="Produits bruts d'origine minerale",VLOOKUP(VLOOKUP($A104,OUTIL!$DW:$EB,B$1,FALSE),REF!$AF:$AG,2,FALSE),IF($A$75="Produits finis de consommation",VLOOKUP(VLOOKUP($A104,OUTIL!$EE:$EJ,B$1,FALSE),REF!$T:$U,2,FALSE),IF($A$75="Produits finis d'equipement agricole",VLOOKUP(VLOOKUP($A104,OUTIL!$EM:$ER,B$1,FALSE),REF!$AI:$AJ,2,FALSE),IF($A$75="Produits finis d'equipement industriel",VLOOKUP(VLOOKUP($A104,OUTIL!$EU:$EZ,B$1,FALSE),REF!$W:$X,2,FALSE),"Ahmadovitch")))))))))</f>
        <v>Peintures, vernis et mastics</v>
      </c>
      <c r="C104" s="5">
        <f>ROUND(IF($A$75="Alimentation, boissons et tabacs",VLOOKUP($A104,OUTIL!$CH:$CM,C$1,FALSE),IF($A$75="Demi produits",VLOOKUP($A104,OUTIL!$CQ:$CV,C$1,FALSE),IF($A$75="Energie  et  lubrifiants",VLOOKUP($A104,OUTIL!$CY:$DD,C$1,FALSE),IF($A$75="Or industriel",VLOOKUP($A104,OUTIL!$DG:$DL,C$1,FALSE),IF($A$75="Produits bruts d'origine animale et vegetale",VLOOKUP($A104,OUTIL!$DO:$DT,C$1,FALSE),IF($A$75="Produits bruts d'origine minerale",VLOOKUP($A104,OUTIL!$DW:$EB,C$1,FALSE),IF($A$75="Produits finis de consommation",VLOOKUP($A104,OUTIL!$EE:$EJ,C$1,FALSE),IF($A$75="Produits finis d'equipement agricole",VLOOKUP($A104,OUTIL!$EM:$ER,C$1,FALSE),IF($A$75="Produits finis d'equipement industriel",VLOOKUP($A104,OUTIL!$EU:$EZ,C$1,FALSE),"Ahmadovitch")))))))))/1000,0)</f>
        <v>14192</v>
      </c>
      <c r="D104" s="5">
        <f>ROUND(IF($A$75="Alimentation, boissons et tabacs",VLOOKUP($A104,OUTIL!$CH:$CM,D$1,FALSE),IF($A$75="Demi produits",VLOOKUP($A104,OUTIL!$CQ:$CV,D$1,FALSE),IF($A$75="Energie  et  lubrifiants",VLOOKUP($A104,OUTIL!$CY:$DD,D$1,FALSE),IF($A$75="Or industriel",VLOOKUP($A104,OUTIL!$DG:$DL,D$1,FALSE),IF($A$75="Produits bruts d'origine animale et vegetale",VLOOKUP($A104,OUTIL!$DO:$DT,D$1,FALSE),IF($A$75="Produits bruts d'origine minerale",VLOOKUP($A104,OUTIL!$DW:$EB,D$1,FALSE),IF($A$75="Produits finis de consommation",VLOOKUP($A104,OUTIL!$EE:$EJ,D$1,FALSE),IF($A$75="Produits finis d'equipement agricole",VLOOKUP($A104,OUTIL!$EM:$ER,D$1,FALSE),IF($A$75="Produits finis d'equipement industriel",VLOOKUP($A104,OUTIL!$EU:$EZ,D$1,FALSE),"Ahmadovitch")))))))))/1000,0)</f>
        <v>409970</v>
      </c>
      <c r="E104" s="5">
        <f>ROUND(IF($A$75="Alimentation, boissons et tabacs",VLOOKUP($A104,OUTIL!$CH:$CM,E$1,FALSE),IF($A$75="Demi produits",VLOOKUP($A104,OUTIL!$CQ:$CV,E$1,FALSE),IF($A$75="Energie  et  lubrifiants",VLOOKUP($A104,OUTIL!$CY:$DD,E$1,FALSE),IF($A$75="Or industriel",VLOOKUP($A104,OUTIL!$DG:$DL,E$1,FALSE),IF($A$75="Produits bruts d'origine animale et vegetale",VLOOKUP($A104,OUTIL!$DO:$DT,E$1,FALSE),IF($A$75="Produits bruts d'origine minerale",VLOOKUP($A104,OUTIL!$DW:$EB,E$1,FALSE),IF($A$75="Produits finis de consommation",VLOOKUP($A104,OUTIL!$EE:$EJ,E$1,FALSE),IF($A$75="Produits finis d'equipement agricole",VLOOKUP($A104,OUTIL!$EM:$ER,E$1,FALSE),IF($A$75="Produits finis d'equipement industriel",VLOOKUP($A104,OUTIL!$EU:$EZ,E$1,FALSE),"Ahmadovitch")))))))))/1000,0)</f>
        <v>9574</v>
      </c>
      <c r="F104" s="5">
        <f>ROUND(IF($A$75="Alimentation, boissons et tabacs",VLOOKUP($A104,OUTIL!$CH:$CM,F$1,FALSE),IF($A$75="Demi produits",VLOOKUP($A104,OUTIL!$CQ:$CV,F$1,FALSE),IF($A$75="Energie  et  lubrifiants",VLOOKUP($A104,OUTIL!$CY:$DD,F$1,FALSE),IF($A$75="Or industriel",VLOOKUP($A104,OUTIL!$DG:$DL,F$1,FALSE),IF($A$75="Produits bruts d'origine animale et vegetale",VLOOKUP($A104,OUTIL!$DO:$DT,F$1,FALSE),IF($A$75="Produits bruts d'origine minerale",VLOOKUP($A104,OUTIL!$DW:$EB,F$1,FALSE),IF($A$75="Produits finis de consommation",VLOOKUP($A104,OUTIL!$EE:$EJ,F$1,FALSE),IF($A$75="Produits finis d'equipement agricole",VLOOKUP($A104,OUTIL!$EM:$ER,F$1,FALSE),IF($A$75="Produits finis d'equipement industriel",VLOOKUP($A104,OUTIL!$EU:$EZ,F$1,FALSE),"Ahmadovitch")))))))))/1000,0)</f>
        <v>379919</v>
      </c>
    </row>
    <row r="105" spans="1:6" ht="16.5" x14ac:dyDescent="0.3">
      <c r="A105">
        <v>30</v>
      </c>
      <c r="B105" s="5" t="str">
        <f>IF($A$75="Alimentation, boissons et tabacs",VLOOKUP(VLOOKUP($A105,OUTIL!$CH:$CM,B$1,FALSE),REF!$K:$L,2,FALSE),IF($A$75="Demi produits",VLOOKUP(VLOOKUP($A105,OUTIL!$CQ:$CV,B$1,FALSE),REF!$N:$O,2,FALSE),IF($A$75="Energie  et  lubrifiants",VLOOKUP(VLOOKUP($A105,OUTIL!$CY:$DD,B$1,FALSE),REF!$Z:$AA,2,FALSE),IF($A$75="Or industriel",VLOOKUP(VLOOKUP($A105,OUTIL!$DG:$DL,B$1,FALSE),REF!$AC:$AD,2,FALSE),IF($A$75="Produits bruts d'origine animale et vegetale",VLOOKUP(VLOOKUP($A105,OUTIL!$DO:$DT,B$1,FALSE),REF!$Q:$R,2,FALSE),IF($A$75="Produits bruts d'origine minerale",VLOOKUP(VLOOKUP($A105,OUTIL!$DW:$EB,B$1,FALSE),REF!$AF:$AG,2,FALSE),IF($A$75="Produits finis de consommation",VLOOKUP(VLOOKUP($A105,OUTIL!$EE:$EJ,B$1,FALSE),REF!$T:$U,2,FALSE),IF($A$75="Produits finis d'equipement agricole",VLOOKUP(VLOOKUP($A105,OUTIL!$EM:$ER,B$1,FALSE),REF!$AI:$AJ,2,FALSE),IF($A$75="Produits finis d'equipement industriel",VLOOKUP(VLOOKUP($A105,OUTIL!$EU:$EZ,B$1,FALSE),REF!$W:$X,2,FALSE),"Ahmadovitch")))))))))</f>
        <v>Isolateurs et pièces isolantes</v>
      </c>
      <c r="C105" s="5">
        <f>ROUND(IF($A$75="Alimentation, boissons et tabacs",VLOOKUP($A105,OUTIL!$CH:$CM,C$1,FALSE),IF($A$75="Demi produits",VLOOKUP($A105,OUTIL!$CQ:$CV,C$1,FALSE),IF($A$75="Energie  et  lubrifiants",VLOOKUP($A105,OUTIL!$CY:$DD,C$1,FALSE),IF($A$75="Or industriel",VLOOKUP($A105,OUTIL!$DG:$DL,C$1,FALSE),IF($A$75="Produits bruts d'origine animale et vegetale",VLOOKUP($A105,OUTIL!$DO:$DT,C$1,FALSE),IF($A$75="Produits bruts d'origine minerale",VLOOKUP($A105,OUTIL!$DW:$EB,C$1,FALSE),IF($A$75="Produits finis de consommation",VLOOKUP($A105,OUTIL!$EE:$EJ,C$1,FALSE),IF($A$75="Produits finis d'equipement agricole",VLOOKUP($A105,OUTIL!$EM:$ER,C$1,FALSE),IF($A$75="Produits finis d'equipement industriel",VLOOKUP($A105,OUTIL!$EU:$EZ,C$1,FALSE),"Ahmadovitch")))))))))/1000,0)</f>
        <v>1291</v>
      </c>
      <c r="D105" s="5">
        <f>ROUND(IF($A$75="Alimentation, boissons et tabacs",VLOOKUP($A105,OUTIL!$CH:$CM,D$1,FALSE),IF($A$75="Demi produits",VLOOKUP($A105,OUTIL!$CQ:$CV,D$1,FALSE),IF($A$75="Energie  et  lubrifiants",VLOOKUP($A105,OUTIL!$CY:$DD,D$1,FALSE),IF($A$75="Or industriel",VLOOKUP($A105,OUTIL!$DG:$DL,D$1,FALSE),IF($A$75="Produits bruts d'origine animale et vegetale",VLOOKUP($A105,OUTIL!$DO:$DT,D$1,FALSE),IF($A$75="Produits bruts d'origine minerale",VLOOKUP($A105,OUTIL!$DW:$EB,D$1,FALSE),IF($A$75="Produits finis de consommation",VLOOKUP($A105,OUTIL!$EE:$EJ,D$1,FALSE),IF($A$75="Produits finis d'equipement agricole",VLOOKUP($A105,OUTIL!$EM:$ER,D$1,FALSE),IF($A$75="Produits finis d'equipement industriel",VLOOKUP($A105,OUTIL!$EU:$EZ,D$1,FALSE),"Ahmadovitch")))))))))/1000,0)</f>
        <v>389994</v>
      </c>
      <c r="E105" s="5">
        <f>ROUND(IF($A$75="Alimentation, boissons et tabacs",VLOOKUP($A105,OUTIL!$CH:$CM,E$1,FALSE),IF($A$75="Demi produits",VLOOKUP($A105,OUTIL!$CQ:$CV,E$1,FALSE),IF($A$75="Energie  et  lubrifiants",VLOOKUP($A105,OUTIL!$CY:$DD,E$1,FALSE),IF($A$75="Or industriel",VLOOKUP($A105,OUTIL!$DG:$DL,E$1,FALSE),IF($A$75="Produits bruts d'origine animale et vegetale",VLOOKUP($A105,OUTIL!$DO:$DT,E$1,FALSE),IF($A$75="Produits bruts d'origine minerale",VLOOKUP($A105,OUTIL!$DW:$EB,E$1,FALSE),IF($A$75="Produits finis de consommation",VLOOKUP($A105,OUTIL!$EE:$EJ,E$1,FALSE),IF($A$75="Produits finis d'equipement agricole",VLOOKUP($A105,OUTIL!$EM:$ER,E$1,FALSE),IF($A$75="Produits finis d'equipement industriel",VLOOKUP($A105,OUTIL!$EU:$EZ,E$1,FALSE),"Ahmadovitch")))))))))/1000,0)</f>
        <v>1267</v>
      </c>
      <c r="F105" s="5">
        <f>ROUND(IF($A$75="Alimentation, boissons et tabacs",VLOOKUP($A105,OUTIL!$CH:$CM,F$1,FALSE),IF($A$75="Demi produits",VLOOKUP($A105,OUTIL!$CQ:$CV,F$1,FALSE),IF($A$75="Energie  et  lubrifiants",VLOOKUP($A105,OUTIL!$CY:$DD,F$1,FALSE),IF($A$75="Or industriel",VLOOKUP($A105,OUTIL!$DG:$DL,F$1,FALSE),IF($A$75="Produits bruts d'origine animale et vegetale",VLOOKUP($A105,OUTIL!$DO:$DT,F$1,FALSE),IF($A$75="Produits bruts d'origine minerale",VLOOKUP($A105,OUTIL!$DW:$EB,F$1,FALSE),IF($A$75="Produits finis de consommation",VLOOKUP($A105,OUTIL!$EE:$EJ,F$1,FALSE),IF($A$75="Produits finis d'equipement agricole",VLOOKUP($A105,OUTIL!$EM:$ER,F$1,FALSE),IF($A$75="Produits finis d'equipement industriel",VLOOKUP($A105,OUTIL!$EU:$EZ,F$1,FALSE),"Ahmadovitch")))))))))/1000,0)</f>
        <v>382114</v>
      </c>
    </row>
    <row r="106" spans="1:6" ht="16.5" x14ac:dyDescent="0.3">
      <c r="A106">
        <v>31</v>
      </c>
      <c r="B106" s="5" t="str">
        <f>IF($A$75="Alimentation, boissons et tabacs",VLOOKUP(VLOOKUP($A106,OUTIL!$CH:$CM,B$1,FALSE),REF!$K:$L,2,FALSE),IF($A$75="Demi produits",VLOOKUP(VLOOKUP($A106,OUTIL!$CQ:$CV,B$1,FALSE),REF!$N:$O,2,FALSE),IF($A$75="Energie  et  lubrifiants",VLOOKUP(VLOOKUP($A106,OUTIL!$CY:$DD,B$1,FALSE),REF!$Z:$AA,2,FALSE),IF($A$75="Or industriel",VLOOKUP(VLOOKUP($A106,OUTIL!$DG:$DL,B$1,FALSE),REF!$AC:$AD,2,FALSE),IF($A$75="Produits bruts d'origine animale et vegetale",VLOOKUP(VLOOKUP($A106,OUTIL!$DO:$DT,B$1,FALSE),REF!$Q:$R,2,FALSE),IF($A$75="Produits bruts d'origine minerale",VLOOKUP(VLOOKUP($A106,OUTIL!$DW:$EB,B$1,FALSE),REF!$AF:$AG,2,FALSE),IF($A$75="Produits finis de consommation",VLOOKUP(VLOOKUP($A106,OUTIL!$EE:$EJ,B$1,FALSE),REF!$T:$U,2,FALSE),IF($A$75="Produits finis d'equipement agricole",VLOOKUP(VLOOKUP($A106,OUTIL!$EM:$ER,B$1,FALSE),REF!$AI:$AJ,2,FALSE),IF($A$75="Produits finis d'equipement industriel",VLOOKUP(VLOOKUP($A106,OUTIL!$EU:$EZ,B$1,FALSE),REF!$W:$X,2,FALSE),"Ahmadovitch")))))))))</f>
        <v>Caoutchouc et ouvrages en caoutchouc</v>
      </c>
      <c r="C106" s="5">
        <f>ROUND(IF($A$75="Alimentation, boissons et tabacs",VLOOKUP($A106,OUTIL!$CH:$CM,C$1,FALSE),IF($A$75="Demi produits",VLOOKUP($A106,OUTIL!$CQ:$CV,C$1,FALSE),IF($A$75="Energie  et  lubrifiants",VLOOKUP($A106,OUTIL!$CY:$DD,C$1,FALSE),IF($A$75="Or industriel",VLOOKUP($A106,OUTIL!$DG:$DL,C$1,FALSE),IF($A$75="Produits bruts d'origine animale et vegetale",VLOOKUP($A106,OUTIL!$DO:$DT,C$1,FALSE),IF($A$75="Produits bruts d'origine minerale",VLOOKUP($A106,OUTIL!$DW:$EB,C$1,FALSE),IF($A$75="Produits finis de consommation",VLOOKUP($A106,OUTIL!$EE:$EJ,C$1,FALSE),IF($A$75="Produits finis d'equipement agricole",VLOOKUP($A106,OUTIL!$EM:$ER,C$1,FALSE),IF($A$75="Produits finis d'equipement industriel",VLOOKUP($A106,OUTIL!$EU:$EZ,C$1,FALSE),"Ahmadovitch")))))))))/1000,0)</f>
        <v>6935</v>
      </c>
      <c r="D106" s="5">
        <f>ROUND(IF($A$75="Alimentation, boissons et tabacs",VLOOKUP($A106,OUTIL!$CH:$CM,D$1,FALSE),IF($A$75="Demi produits",VLOOKUP($A106,OUTIL!$CQ:$CV,D$1,FALSE),IF($A$75="Energie  et  lubrifiants",VLOOKUP($A106,OUTIL!$CY:$DD,D$1,FALSE),IF($A$75="Or industriel",VLOOKUP($A106,OUTIL!$DG:$DL,D$1,FALSE),IF($A$75="Produits bruts d'origine animale et vegetale",VLOOKUP($A106,OUTIL!$DO:$DT,D$1,FALSE),IF($A$75="Produits bruts d'origine minerale",VLOOKUP($A106,OUTIL!$DW:$EB,D$1,FALSE),IF($A$75="Produits finis de consommation",VLOOKUP($A106,OUTIL!$EE:$EJ,D$1,FALSE),IF($A$75="Produits finis d'equipement agricole",VLOOKUP($A106,OUTIL!$EM:$ER,D$1,FALSE),IF($A$75="Produits finis d'equipement industriel",VLOOKUP($A106,OUTIL!$EU:$EZ,D$1,FALSE),"Ahmadovitch")))))))))/1000,0)</f>
        <v>378451</v>
      </c>
      <c r="E106" s="5">
        <f>ROUND(IF($A$75="Alimentation, boissons et tabacs",VLOOKUP($A106,OUTIL!$CH:$CM,E$1,FALSE),IF($A$75="Demi produits",VLOOKUP($A106,OUTIL!$CQ:$CV,E$1,FALSE),IF($A$75="Energie  et  lubrifiants",VLOOKUP($A106,OUTIL!$CY:$DD,E$1,FALSE),IF($A$75="Or industriel",VLOOKUP($A106,OUTIL!$DG:$DL,E$1,FALSE),IF($A$75="Produits bruts d'origine animale et vegetale",VLOOKUP($A106,OUTIL!$DO:$DT,E$1,FALSE),IF($A$75="Produits bruts d'origine minerale",VLOOKUP($A106,OUTIL!$DW:$EB,E$1,FALSE),IF($A$75="Produits finis de consommation",VLOOKUP($A106,OUTIL!$EE:$EJ,E$1,FALSE),IF($A$75="Produits finis d'equipement agricole",VLOOKUP($A106,OUTIL!$EM:$ER,E$1,FALSE),IF($A$75="Produits finis d'equipement industriel",VLOOKUP($A106,OUTIL!$EU:$EZ,E$1,FALSE),"Ahmadovitch")))))))))/1000,0)</f>
        <v>8335</v>
      </c>
      <c r="F106" s="5">
        <f>ROUND(IF($A$75="Alimentation, boissons et tabacs",VLOOKUP($A106,OUTIL!$CH:$CM,F$1,FALSE),IF($A$75="Demi produits",VLOOKUP($A106,OUTIL!$CQ:$CV,F$1,FALSE),IF($A$75="Energie  et  lubrifiants",VLOOKUP($A106,OUTIL!$CY:$DD,F$1,FALSE),IF($A$75="Or industriel",VLOOKUP($A106,OUTIL!$DG:$DL,F$1,FALSE),IF($A$75="Produits bruts d'origine animale et vegetale",VLOOKUP($A106,OUTIL!$DO:$DT,F$1,FALSE),IF($A$75="Produits bruts d'origine minerale",VLOOKUP($A106,OUTIL!$DW:$EB,F$1,FALSE),IF($A$75="Produits finis de consommation",VLOOKUP($A106,OUTIL!$EE:$EJ,F$1,FALSE),IF($A$75="Produits finis d'equipement agricole",VLOOKUP($A106,OUTIL!$EM:$ER,F$1,FALSE),IF($A$75="Produits finis d'equipement industriel",VLOOKUP($A106,OUTIL!$EU:$EZ,F$1,FALSE),"Ahmadovitch")))))))))/1000,0)</f>
        <v>361485</v>
      </c>
    </row>
    <row r="107" spans="1:6" ht="16.5" x14ac:dyDescent="0.3">
      <c r="A107">
        <v>32</v>
      </c>
      <c r="B107" s="5" t="str">
        <f>IF($A$75="Alimentation, boissons et tabacs",VLOOKUP(VLOOKUP($A107,OUTIL!$CH:$CM,B$1,FALSE),REF!$K:$L,2,FALSE),IF($A$75="Demi produits",VLOOKUP(VLOOKUP($A107,OUTIL!$CQ:$CV,B$1,FALSE),REF!$N:$O,2,FALSE),IF($A$75="Energie  et  lubrifiants",VLOOKUP(VLOOKUP($A107,OUTIL!$CY:$DD,B$1,FALSE),REF!$Z:$AA,2,FALSE),IF($A$75="Or industriel",VLOOKUP(VLOOKUP($A107,OUTIL!$DG:$DL,B$1,FALSE),REF!$AC:$AD,2,FALSE),IF($A$75="Produits bruts d'origine animale et vegetale",VLOOKUP(VLOOKUP($A107,OUTIL!$DO:$DT,B$1,FALSE),REF!$Q:$R,2,FALSE),IF($A$75="Produits bruts d'origine minerale",VLOOKUP(VLOOKUP($A107,OUTIL!$DW:$EB,B$1,FALSE),REF!$AF:$AG,2,FALSE),IF($A$75="Produits finis de consommation",VLOOKUP(VLOOKUP($A107,OUTIL!$EE:$EJ,B$1,FALSE),REF!$T:$U,2,FALSE),IF($A$75="Produits finis d'equipement agricole",VLOOKUP(VLOOKUP($A107,OUTIL!$EM:$ER,B$1,FALSE),REF!$AI:$AJ,2,FALSE),IF($A$75="Produits finis d'equipement industriel",VLOOKUP(VLOOKUP($A107,OUTIL!$EU:$EZ,B$1,FALSE),REF!$W:$X,2,FALSE),"Ahmadovitch")))))))))</f>
        <v>Huiles essentielles, parfums et aromatisants</v>
      </c>
      <c r="C107" s="5">
        <f>ROUND(IF($A$75="Alimentation, boissons et tabacs",VLOOKUP($A107,OUTIL!$CH:$CM,C$1,FALSE),IF($A$75="Demi produits",VLOOKUP($A107,OUTIL!$CQ:$CV,C$1,FALSE),IF($A$75="Energie  et  lubrifiants",VLOOKUP($A107,OUTIL!$CY:$DD,C$1,FALSE),IF($A$75="Or industriel",VLOOKUP($A107,OUTIL!$DG:$DL,C$1,FALSE),IF($A$75="Produits bruts d'origine animale et vegetale",VLOOKUP($A107,OUTIL!$DO:$DT,C$1,FALSE),IF($A$75="Produits bruts d'origine minerale",VLOOKUP($A107,OUTIL!$DW:$EB,C$1,FALSE),IF($A$75="Produits finis de consommation",VLOOKUP($A107,OUTIL!$EE:$EJ,C$1,FALSE),IF($A$75="Produits finis d'equipement agricole",VLOOKUP($A107,OUTIL!$EM:$ER,C$1,FALSE),IF($A$75="Produits finis d'equipement industriel",VLOOKUP($A107,OUTIL!$EU:$EZ,C$1,FALSE),"Ahmadovitch")))))))))/1000,0)</f>
        <v>2852</v>
      </c>
      <c r="D107" s="5">
        <f>ROUND(IF($A$75="Alimentation, boissons et tabacs",VLOOKUP($A107,OUTIL!$CH:$CM,D$1,FALSE),IF($A$75="Demi produits",VLOOKUP($A107,OUTIL!$CQ:$CV,D$1,FALSE),IF($A$75="Energie  et  lubrifiants",VLOOKUP($A107,OUTIL!$CY:$DD,D$1,FALSE),IF($A$75="Or industriel",VLOOKUP($A107,OUTIL!$DG:$DL,D$1,FALSE),IF($A$75="Produits bruts d'origine animale et vegetale",VLOOKUP($A107,OUTIL!$DO:$DT,D$1,FALSE),IF($A$75="Produits bruts d'origine minerale",VLOOKUP($A107,OUTIL!$DW:$EB,D$1,FALSE),IF($A$75="Produits finis de consommation",VLOOKUP($A107,OUTIL!$EE:$EJ,D$1,FALSE),IF($A$75="Produits finis d'equipement agricole",VLOOKUP($A107,OUTIL!$EM:$ER,D$1,FALSE),IF($A$75="Produits finis d'equipement industriel",VLOOKUP($A107,OUTIL!$EU:$EZ,D$1,FALSE),"Ahmadovitch")))))))))/1000,0)</f>
        <v>331771</v>
      </c>
      <c r="E107" s="5">
        <f>ROUND(IF($A$75="Alimentation, boissons et tabacs",VLOOKUP($A107,OUTIL!$CH:$CM,E$1,FALSE),IF($A$75="Demi produits",VLOOKUP($A107,OUTIL!$CQ:$CV,E$1,FALSE),IF($A$75="Energie  et  lubrifiants",VLOOKUP($A107,OUTIL!$CY:$DD,E$1,FALSE),IF($A$75="Or industriel",VLOOKUP($A107,OUTIL!$DG:$DL,E$1,FALSE),IF($A$75="Produits bruts d'origine animale et vegetale",VLOOKUP($A107,OUTIL!$DO:$DT,E$1,FALSE),IF($A$75="Produits bruts d'origine minerale",VLOOKUP($A107,OUTIL!$DW:$EB,E$1,FALSE),IF($A$75="Produits finis de consommation",VLOOKUP($A107,OUTIL!$EE:$EJ,E$1,FALSE),IF($A$75="Produits finis d'equipement agricole",VLOOKUP($A107,OUTIL!$EM:$ER,E$1,FALSE),IF($A$75="Produits finis d'equipement industriel",VLOOKUP($A107,OUTIL!$EU:$EZ,E$1,FALSE),"Ahmadovitch")))))))))/1000,0)</f>
        <v>2711</v>
      </c>
      <c r="F107" s="5">
        <f>ROUND(IF($A$75="Alimentation, boissons et tabacs",VLOOKUP($A107,OUTIL!$CH:$CM,F$1,FALSE),IF($A$75="Demi produits",VLOOKUP($A107,OUTIL!$CQ:$CV,F$1,FALSE),IF($A$75="Energie  et  lubrifiants",VLOOKUP($A107,OUTIL!$CY:$DD,F$1,FALSE),IF($A$75="Or industriel",VLOOKUP($A107,OUTIL!$DG:$DL,F$1,FALSE),IF($A$75="Produits bruts d'origine animale et vegetale",VLOOKUP($A107,OUTIL!$DO:$DT,F$1,FALSE),IF($A$75="Produits bruts d'origine minerale",VLOOKUP($A107,OUTIL!$DW:$EB,F$1,FALSE),IF($A$75="Produits finis de consommation",VLOOKUP($A107,OUTIL!$EE:$EJ,F$1,FALSE),IF($A$75="Produits finis d'equipement agricole",VLOOKUP($A107,OUTIL!$EM:$ER,F$1,FALSE),IF($A$75="Produits finis d'equipement industriel",VLOOKUP($A107,OUTIL!$EU:$EZ,F$1,FALSE),"Ahmadovitch")))))))))/1000,0)</f>
        <v>325717</v>
      </c>
    </row>
    <row r="108" spans="1:6" ht="16.5" x14ac:dyDescent="0.3">
      <c r="A108">
        <v>33</v>
      </c>
      <c r="B108" s="5" t="str">
        <f>IF($A$75="Alimentation, boissons et tabacs",VLOOKUP(VLOOKUP($A108,OUTIL!$CH:$CM,B$1,FALSE),REF!$K:$L,2,FALSE),IF($A$75="Demi produits",VLOOKUP(VLOOKUP($A108,OUTIL!$CQ:$CV,B$1,FALSE),REF!$N:$O,2,FALSE),IF($A$75="Energie  et  lubrifiants",VLOOKUP(VLOOKUP($A108,OUTIL!$CY:$DD,B$1,FALSE),REF!$Z:$AA,2,FALSE),IF($A$75="Or industriel",VLOOKUP(VLOOKUP($A108,OUTIL!$DG:$DL,B$1,FALSE),REF!$AC:$AD,2,FALSE),IF($A$75="Produits bruts d'origine animale et vegetale",VLOOKUP(VLOOKUP($A108,OUTIL!$DO:$DT,B$1,FALSE),REF!$Q:$R,2,FALSE),IF($A$75="Produits bruts d'origine minerale",VLOOKUP(VLOOKUP($A108,OUTIL!$DW:$EB,B$1,FALSE),REF!$AF:$AG,2,FALSE),IF($A$75="Produits finis de consommation",VLOOKUP(VLOOKUP($A108,OUTIL!$EE:$EJ,B$1,FALSE),REF!$T:$U,2,FALSE),IF($A$75="Produits finis d'equipement agricole",VLOOKUP(VLOOKUP($A108,OUTIL!$EM:$ER,B$1,FALSE),REF!$AI:$AJ,2,FALSE),IF($A$75="Produits finis d'equipement industriel",VLOOKUP(VLOOKUP($A108,OUTIL!$EU:$EZ,B$1,FALSE),REF!$W:$X,2,FALSE),"Ahmadovitch")))))))))</f>
        <v>Produits tannants et matières colorantes</v>
      </c>
      <c r="C108" s="5">
        <f>ROUND(IF($A$75="Alimentation, boissons et tabacs",VLOOKUP($A108,OUTIL!$CH:$CM,C$1,FALSE),IF($A$75="Demi produits",VLOOKUP($A108,OUTIL!$CQ:$CV,C$1,FALSE),IF($A$75="Energie  et  lubrifiants",VLOOKUP($A108,OUTIL!$CY:$DD,C$1,FALSE),IF($A$75="Or industriel",VLOOKUP($A108,OUTIL!$DG:$DL,C$1,FALSE),IF($A$75="Produits bruts d'origine animale et vegetale",VLOOKUP($A108,OUTIL!$DO:$DT,C$1,FALSE),IF($A$75="Produits bruts d'origine minerale",VLOOKUP($A108,OUTIL!$DW:$EB,C$1,FALSE),IF($A$75="Produits finis de consommation",VLOOKUP($A108,OUTIL!$EE:$EJ,C$1,FALSE),IF($A$75="Produits finis d'equipement agricole",VLOOKUP($A108,OUTIL!$EM:$ER,C$1,FALSE),IF($A$75="Produits finis d'equipement industriel",VLOOKUP($A108,OUTIL!$EU:$EZ,C$1,FALSE),"Ahmadovitch")))))))))/1000,0)</f>
        <v>9063</v>
      </c>
      <c r="D108" s="5">
        <f>ROUND(IF($A$75="Alimentation, boissons et tabacs",VLOOKUP($A108,OUTIL!$CH:$CM,D$1,FALSE),IF($A$75="Demi produits",VLOOKUP($A108,OUTIL!$CQ:$CV,D$1,FALSE),IF($A$75="Energie  et  lubrifiants",VLOOKUP($A108,OUTIL!$CY:$DD,D$1,FALSE),IF($A$75="Or industriel",VLOOKUP($A108,OUTIL!$DG:$DL,D$1,FALSE),IF($A$75="Produits bruts d'origine animale et vegetale",VLOOKUP($A108,OUTIL!$DO:$DT,D$1,FALSE),IF($A$75="Produits bruts d'origine minerale",VLOOKUP($A108,OUTIL!$DW:$EB,D$1,FALSE),IF($A$75="Produits finis de consommation",VLOOKUP($A108,OUTIL!$EE:$EJ,D$1,FALSE),IF($A$75="Produits finis d'equipement agricole",VLOOKUP($A108,OUTIL!$EM:$ER,D$1,FALSE),IF($A$75="Produits finis d'equipement industriel",VLOOKUP($A108,OUTIL!$EU:$EZ,D$1,FALSE),"Ahmadovitch")))))))))/1000,0)</f>
        <v>288143</v>
      </c>
      <c r="E108" s="5">
        <f>ROUND(IF($A$75="Alimentation, boissons et tabacs",VLOOKUP($A108,OUTIL!$CH:$CM,E$1,FALSE),IF($A$75="Demi produits",VLOOKUP($A108,OUTIL!$CQ:$CV,E$1,FALSE),IF($A$75="Energie  et  lubrifiants",VLOOKUP($A108,OUTIL!$CY:$DD,E$1,FALSE),IF($A$75="Or industriel",VLOOKUP($A108,OUTIL!$DG:$DL,E$1,FALSE),IF($A$75="Produits bruts d'origine animale et vegetale",VLOOKUP($A108,OUTIL!$DO:$DT,E$1,FALSE),IF($A$75="Produits bruts d'origine minerale",VLOOKUP($A108,OUTIL!$DW:$EB,E$1,FALSE),IF($A$75="Produits finis de consommation",VLOOKUP($A108,OUTIL!$EE:$EJ,E$1,FALSE),IF($A$75="Produits finis d'equipement agricole",VLOOKUP($A108,OUTIL!$EM:$ER,E$1,FALSE),IF($A$75="Produits finis d'equipement industriel",VLOOKUP($A108,OUTIL!$EU:$EZ,E$1,FALSE),"Ahmadovitch")))))))))/1000,0)</f>
        <v>7820</v>
      </c>
      <c r="F108" s="5">
        <f>ROUND(IF($A$75="Alimentation, boissons et tabacs",VLOOKUP($A108,OUTIL!$CH:$CM,F$1,FALSE),IF($A$75="Demi produits",VLOOKUP($A108,OUTIL!$CQ:$CV,F$1,FALSE),IF($A$75="Energie  et  lubrifiants",VLOOKUP($A108,OUTIL!$CY:$DD,F$1,FALSE),IF($A$75="Or industriel",VLOOKUP($A108,OUTIL!$DG:$DL,F$1,FALSE),IF($A$75="Produits bruts d'origine animale et vegetale",VLOOKUP($A108,OUTIL!$DO:$DT,F$1,FALSE),IF($A$75="Produits bruts d'origine minerale",VLOOKUP($A108,OUTIL!$DW:$EB,F$1,FALSE),IF($A$75="Produits finis de consommation",VLOOKUP($A108,OUTIL!$EE:$EJ,F$1,FALSE),IF($A$75="Produits finis d'equipement agricole",VLOOKUP($A108,OUTIL!$EM:$ER,F$1,FALSE),IF($A$75="Produits finis d'equipement industriel",VLOOKUP($A108,OUTIL!$EU:$EZ,F$1,FALSE),"Ahmadovitch")))))))))/1000,0)</f>
        <v>270020</v>
      </c>
    </row>
    <row r="109" spans="1:6" ht="16.5" x14ac:dyDescent="0.3">
      <c r="A109">
        <v>34</v>
      </c>
      <c r="B109" s="5" t="str">
        <f>IF($A$75="Alimentation, boissons et tabacs",VLOOKUP(VLOOKUP($A109,OUTIL!$CH:$CM,B$1,FALSE),REF!$K:$L,2,FALSE),IF($A$75="Demi produits",VLOOKUP(VLOOKUP($A109,OUTIL!$CQ:$CV,B$1,FALSE),REF!$N:$O,2,FALSE),IF($A$75="Energie  et  lubrifiants",VLOOKUP(VLOOKUP($A109,OUTIL!$CY:$DD,B$1,FALSE),REF!$Z:$AA,2,FALSE),IF($A$75="Or industriel",VLOOKUP(VLOOKUP($A109,OUTIL!$DG:$DL,B$1,FALSE),REF!$AC:$AD,2,FALSE),IF($A$75="Produits bruts d'origine animale et vegetale",VLOOKUP(VLOOKUP($A109,OUTIL!$DO:$DT,B$1,FALSE),REF!$Q:$R,2,FALSE),IF($A$75="Produits bruts d'origine minerale",VLOOKUP(VLOOKUP($A109,OUTIL!$DW:$EB,B$1,FALSE),REF!$AF:$AG,2,FALSE),IF($A$75="Produits finis de consommation",VLOOKUP(VLOOKUP($A109,OUTIL!$EE:$EJ,B$1,FALSE),REF!$T:$U,2,FALSE),IF($A$75="Produits finis d'equipement agricole",VLOOKUP(VLOOKUP($A109,OUTIL!$EM:$ER,B$1,FALSE),REF!$AI:$AJ,2,FALSE),IF($A$75="Produits finis d'equipement industriel",VLOOKUP(VLOOKUP($A109,OUTIL!$EU:$EZ,B$1,FALSE),REF!$W:$X,2,FALSE),"Ahmadovitch")))))))))</f>
        <v>Produits laminés plats en autres aciers alliés</v>
      </c>
      <c r="C109" s="5">
        <f>ROUND(IF($A$75="Alimentation, boissons et tabacs",VLOOKUP($A109,OUTIL!$CH:$CM,C$1,FALSE),IF($A$75="Demi produits",VLOOKUP($A109,OUTIL!$CQ:$CV,C$1,FALSE),IF($A$75="Energie  et  lubrifiants",VLOOKUP($A109,OUTIL!$CY:$DD,C$1,FALSE),IF($A$75="Or industriel",VLOOKUP($A109,OUTIL!$DG:$DL,C$1,FALSE),IF($A$75="Produits bruts d'origine animale et vegetale",VLOOKUP($A109,OUTIL!$DO:$DT,C$1,FALSE),IF($A$75="Produits bruts d'origine minerale",VLOOKUP($A109,OUTIL!$DW:$EB,C$1,FALSE),IF($A$75="Produits finis de consommation",VLOOKUP($A109,OUTIL!$EE:$EJ,C$1,FALSE),IF($A$75="Produits finis d'equipement agricole",VLOOKUP($A109,OUTIL!$EM:$ER,C$1,FALSE),IF($A$75="Produits finis d'equipement industriel",VLOOKUP($A109,OUTIL!$EU:$EZ,C$1,FALSE),"Ahmadovitch")))))))))/1000,0)</f>
        <v>23839</v>
      </c>
      <c r="D109" s="5">
        <f>ROUND(IF($A$75="Alimentation, boissons et tabacs",VLOOKUP($A109,OUTIL!$CH:$CM,D$1,FALSE),IF($A$75="Demi produits",VLOOKUP($A109,OUTIL!$CQ:$CV,D$1,FALSE),IF($A$75="Energie  et  lubrifiants",VLOOKUP($A109,OUTIL!$CY:$DD,D$1,FALSE),IF($A$75="Or industriel",VLOOKUP($A109,OUTIL!$DG:$DL,D$1,FALSE),IF($A$75="Produits bruts d'origine animale et vegetale",VLOOKUP($A109,OUTIL!$DO:$DT,D$1,FALSE),IF($A$75="Produits bruts d'origine minerale",VLOOKUP($A109,OUTIL!$DW:$EB,D$1,FALSE),IF($A$75="Produits finis de consommation",VLOOKUP($A109,OUTIL!$EE:$EJ,D$1,FALSE),IF($A$75="Produits finis d'equipement agricole",VLOOKUP($A109,OUTIL!$EM:$ER,D$1,FALSE),IF($A$75="Produits finis d'equipement industriel",VLOOKUP($A109,OUTIL!$EU:$EZ,D$1,FALSE),"Ahmadovitch")))))))))/1000,0)</f>
        <v>260169</v>
      </c>
      <c r="E109" s="5">
        <f>ROUND(IF($A$75="Alimentation, boissons et tabacs",VLOOKUP($A109,OUTIL!$CH:$CM,E$1,FALSE),IF($A$75="Demi produits",VLOOKUP($A109,OUTIL!$CQ:$CV,E$1,FALSE),IF($A$75="Energie  et  lubrifiants",VLOOKUP($A109,OUTIL!$CY:$DD,E$1,FALSE),IF($A$75="Or industriel",VLOOKUP($A109,OUTIL!$DG:$DL,E$1,FALSE),IF($A$75="Produits bruts d'origine animale et vegetale",VLOOKUP($A109,OUTIL!$DO:$DT,E$1,FALSE),IF($A$75="Produits bruts d'origine minerale",VLOOKUP($A109,OUTIL!$DW:$EB,E$1,FALSE),IF($A$75="Produits finis de consommation",VLOOKUP($A109,OUTIL!$EE:$EJ,E$1,FALSE),IF($A$75="Produits finis d'equipement agricole",VLOOKUP($A109,OUTIL!$EM:$ER,E$1,FALSE),IF($A$75="Produits finis d'equipement industriel",VLOOKUP($A109,OUTIL!$EU:$EZ,E$1,FALSE),"Ahmadovitch")))))))))/1000,0)</f>
        <v>22903</v>
      </c>
      <c r="F109" s="5">
        <f>ROUND(IF($A$75="Alimentation, boissons et tabacs",VLOOKUP($A109,OUTIL!$CH:$CM,F$1,FALSE),IF($A$75="Demi produits",VLOOKUP($A109,OUTIL!$CQ:$CV,F$1,FALSE),IF($A$75="Energie  et  lubrifiants",VLOOKUP($A109,OUTIL!$CY:$DD,F$1,FALSE),IF($A$75="Or industriel",VLOOKUP($A109,OUTIL!$DG:$DL,F$1,FALSE),IF($A$75="Produits bruts d'origine animale et vegetale",VLOOKUP($A109,OUTIL!$DO:$DT,F$1,FALSE),IF($A$75="Produits bruts d'origine minerale",VLOOKUP($A109,OUTIL!$DW:$EB,F$1,FALSE),IF($A$75="Produits finis de consommation",VLOOKUP($A109,OUTIL!$EE:$EJ,F$1,FALSE),IF($A$75="Produits finis d'equipement agricole",VLOOKUP($A109,OUTIL!$EM:$ER,F$1,FALSE),IF($A$75="Produits finis d'equipement industriel",VLOOKUP($A109,OUTIL!$EU:$EZ,F$1,FALSE),"Ahmadovitch")))))))))/1000,0)</f>
        <v>258005</v>
      </c>
    </row>
    <row r="110" spans="1:6" ht="16.5" x14ac:dyDescent="0.3">
      <c r="A110">
        <v>35</v>
      </c>
      <c r="B110" s="5" t="str">
        <f>IF($A$75="Alimentation, boissons et tabacs",VLOOKUP(VLOOKUP($A110,OUTIL!$CH:$CM,B$1,FALSE),REF!$K:$L,2,FALSE),IF($A$75="Demi produits",VLOOKUP(VLOOKUP($A110,OUTIL!$CQ:$CV,B$1,FALSE),REF!$N:$O,2,FALSE),IF($A$75="Energie  et  lubrifiants",VLOOKUP(VLOOKUP($A110,OUTIL!$CY:$DD,B$1,FALSE),REF!$Z:$AA,2,FALSE),IF($A$75="Or industriel",VLOOKUP(VLOOKUP($A110,OUTIL!$DG:$DL,B$1,FALSE),REF!$AC:$AD,2,FALSE),IF($A$75="Produits bruts d'origine animale et vegetale",VLOOKUP(VLOOKUP($A110,OUTIL!$DO:$DT,B$1,FALSE),REF!$Q:$R,2,FALSE),IF($A$75="Produits bruts d'origine minerale",VLOOKUP(VLOOKUP($A110,OUTIL!$DW:$EB,B$1,FALSE),REF!$AF:$AG,2,FALSE),IF($A$75="Produits finis de consommation",VLOOKUP(VLOOKUP($A110,OUTIL!$EE:$EJ,B$1,FALSE),REF!$T:$U,2,FALSE),IF($A$75="Produits finis d'equipement agricole",VLOOKUP(VLOOKUP($A110,OUTIL!$EM:$ER,B$1,FALSE),REF!$AI:$AJ,2,FALSE),IF($A$75="Produits finis d'equipement industriel",VLOOKUP(VLOOKUP($A110,OUTIL!$EU:$EZ,B$1,FALSE),REF!$W:$X,2,FALSE),"Ahmadovitch")))))))))</f>
        <v>Matieres albuminoides ; produits a base d'amidons et enzymes</v>
      </c>
      <c r="C110" s="5">
        <f>ROUND(IF($A$75="Alimentation, boissons et tabacs",VLOOKUP($A110,OUTIL!$CH:$CM,C$1,FALSE),IF($A$75="Demi produits",VLOOKUP($A110,OUTIL!$CQ:$CV,C$1,FALSE),IF($A$75="Energie  et  lubrifiants",VLOOKUP($A110,OUTIL!$CY:$DD,C$1,FALSE),IF($A$75="Or industriel",VLOOKUP($A110,OUTIL!$DG:$DL,C$1,FALSE),IF($A$75="Produits bruts d'origine animale et vegetale",VLOOKUP($A110,OUTIL!$DO:$DT,C$1,FALSE),IF($A$75="Produits bruts d'origine minerale",VLOOKUP($A110,OUTIL!$DW:$EB,C$1,FALSE),IF($A$75="Produits finis de consommation",VLOOKUP($A110,OUTIL!$EE:$EJ,C$1,FALSE),IF($A$75="Produits finis d'equipement agricole",VLOOKUP($A110,OUTIL!$EM:$ER,C$1,FALSE),IF($A$75="Produits finis d'equipement industriel",VLOOKUP($A110,OUTIL!$EU:$EZ,C$1,FALSE),"Ahmadovitch")))))))))/1000,0)</f>
        <v>7370</v>
      </c>
      <c r="D110" s="5">
        <f>ROUND(IF($A$75="Alimentation, boissons et tabacs",VLOOKUP($A110,OUTIL!$CH:$CM,D$1,FALSE),IF($A$75="Demi produits",VLOOKUP($A110,OUTIL!$CQ:$CV,D$1,FALSE),IF($A$75="Energie  et  lubrifiants",VLOOKUP($A110,OUTIL!$CY:$DD,D$1,FALSE),IF($A$75="Or industriel",VLOOKUP($A110,OUTIL!$DG:$DL,D$1,FALSE),IF($A$75="Produits bruts d'origine animale et vegetale",VLOOKUP($A110,OUTIL!$DO:$DT,D$1,FALSE),IF($A$75="Produits bruts d'origine minerale",VLOOKUP($A110,OUTIL!$DW:$EB,D$1,FALSE),IF($A$75="Produits finis de consommation",VLOOKUP($A110,OUTIL!$EE:$EJ,D$1,FALSE),IF($A$75="Produits finis d'equipement agricole",VLOOKUP($A110,OUTIL!$EM:$ER,D$1,FALSE),IF($A$75="Produits finis d'equipement industriel",VLOOKUP($A110,OUTIL!$EU:$EZ,D$1,FALSE),"Ahmadovitch")))))))))/1000,0)</f>
        <v>232663</v>
      </c>
      <c r="E110" s="5">
        <f>ROUND(IF($A$75="Alimentation, boissons et tabacs",VLOOKUP($A110,OUTIL!$CH:$CM,E$1,FALSE),IF($A$75="Demi produits",VLOOKUP($A110,OUTIL!$CQ:$CV,E$1,FALSE),IF($A$75="Energie  et  lubrifiants",VLOOKUP($A110,OUTIL!$CY:$DD,E$1,FALSE),IF($A$75="Or industriel",VLOOKUP($A110,OUTIL!$DG:$DL,E$1,FALSE),IF($A$75="Produits bruts d'origine animale et vegetale",VLOOKUP($A110,OUTIL!$DO:$DT,E$1,FALSE),IF($A$75="Produits bruts d'origine minerale",VLOOKUP($A110,OUTIL!$DW:$EB,E$1,FALSE),IF($A$75="Produits finis de consommation",VLOOKUP($A110,OUTIL!$EE:$EJ,E$1,FALSE),IF($A$75="Produits finis d'equipement agricole",VLOOKUP($A110,OUTIL!$EM:$ER,E$1,FALSE),IF($A$75="Produits finis d'equipement industriel",VLOOKUP($A110,OUTIL!$EU:$EZ,E$1,FALSE),"Ahmadovitch")))))))))/1000,0)</f>
        <v>7049</v>
      </c>
      <c r="F110" s="5">
        <f>ROUND(IF($A$75="Alimentation, boissons et tabacs",VLOOKUP($A110,OUTIL!$CH:$CM,F$1,FALSE),IF($A$75="Demi produits",VLOOKUP($A110,OUTIL!$CQ:$CV,F$1,FALSE),IF($A$75="Energie  et  lubrifiants",VLOOKUP($A110,OUTIL!$CY:$DD,F$1,FALSE),IF($A$75="Or industriel",VLOOKUP($A110,OUTIL!$DG:$DL,F$1,FALSE),IF($A$75="Produits bruts d'origine animale et vegetale",VLOOKUP($A110,OUTIL!$DO:$DT,F$1,FALSE),IF($A$75="Produits bruts d'origine minerale",VLOOKUP($A110,OUTIL!$DW:$EB,F$1,FALSE),IF($A$75="Produits finis de consommation",VLOOKUP($A110,OUTIL!$EE:$EJ,F$1,FALSE),IF($A$75="Produits finis d'equipement agricole",VLOOKUP($A110,OUTIL!$EM:$ER,F$1,FALSE),IF($A$75="Produits finis d'equipement industriel",VLOOKUP($A110,OUTIL!$EU:$EZ,F$1,FALSE),"Ahmadovitch")))))))))/1000,0)</f>
        <v>222056</v>
      </c>
    </row>
    <row r="111" spans="1:6" ht="16.5" x14ac:dyDescent="0.3">
      <c r="A111">
        <v>36</v>
      </c>
      <c r="B111" s="5" t="str">
        <f>IF($A$75="Alimentation, boissons et tabacs",VLOOKUP(VLOOKUP($A111,OUTIL!$CH:$CM,B$1,FALSE),REF!$K:$L,2,FALSE),IF($A$75="Demi produits",VLOOKUP(VLOOKUP($A111,OUTIL!$CQ:$CV,B$1,FALSE),REF!$N:$O,2,FALSE),IF($A$75="Energie  et  lubrifiants",VLOOKUP(VLOOKUP($A111,OUTIL!$CY:$DD,B$1,FALSE),REF!$Z:$AA,2,FALSE),IF($A$75="Or industriel",VLOOKUP(VLOOKUP($A111,OUTIL!$DG:$DL,B$1,FALSE),REF!$AC:$AD,2,FALSE),IF($A$75="Produits bruts d'origine animale et vegetale",VLOOKUP(VLOOKUP($A111,OUTIL!$DO:$DT,B$1,FALSE),REF!$Q:$R,2,FALSE),IF($A$75="Produits bruts d'origine minerale",VLOOKUP(VLOOKUP($A111,OUTIL!$DW:$EB,B$1,FALSE),REF!$AF:$AG,2,FALSE),IF($A$75="Produits finis de consommation",VLOOKUP(VLOOKUP($A111,OUTIL!$EE:$EJ,B$1,FALSE),REF!$T:$U,2,FALSE),IF($A$75="Produits finis d'equipement agricole",VLOOKUP(VLOOKUP($A111,OUTIL!$EM:$ER,B$1,FALSE),REF!$AI:$AJ,2,FALSE),IF($A$75="Produits finis d'equipement industriel",VLOOKUP(VLOOKUP($A111,OUTIL!$EU:$EZ,B$1,FALSE),REF!$W:$X,2,FALSE),"Ahmadovitch")))))))))</f>
        <v>Tubes, tuyaux et autres ouvrages en aluminium</v>
      </c>
      <c r="C111" s="5">
        <f>ROUND(IF($A$75="Alimentation, boissons et tabacs",VLOOKUP($A111,OUTIL!$CH:$CM,C$1,FALSE),IF($A$75="Demi produits",VLOOKUP($A111,OUTIL!$CQ:$CV,C$1,FALSE),IF($A$75="Energie  et  lubrifiants",VLOOKUP($A111,OUTIL!$CY:$DD,C$1,FALSE),IF($A$75="Or industriel",VLOOKUP($A111,OUTIL!$DG:$DL,C$1,FALSE),IF($A$75="Produits bruts d'origine animale et vegetale",VLOOKUP($A111,OUTIL!$DO:$DT,C$1,FALSE),IF($A$75="Produits bruts d'origine minerale",VLOOKUP($A111,OUTIL!$DW:$EB,C$1,FALSE),IF($A$75="Produits finis de consommation",VLOOKUP($A111,OUTIL!$EE:$EJ,C$1,FALSE),IF($A$75="Produits finis d'equipement agricole",VLOOKUP($A111,OUTIL!$EM:$ER,C$1,FALSE),IF($A$75="Produits finis d'equipement industriel",VLOOKUP($A111,OUTIL!$EU:$EZ,C$1,FALSE),"Ahmadovitch")))))))))/1000,0)</f>
        <v>3702</v>
      </c>
      <c r="D111" s="5">
        <f>ROUND(IF($A$75="Alimentation, boissons et tabacs",VLOOKUP($A111,OUTIL!$CH:$CM,D$1,FALSE),IF($A$75="Demi produits",VLOOKUP($A111,OUTIL!$CQ:$CV,D$1,FALSE),IF($A$75="Energie  et  lubrifiants",VLOOKUP($A111,OUTIL!$CY:$DD,D$1,FALSE),IF($A$75="Or industriel",VLOOKUP($A111,OUTIL!$DG:$DL,D$1,FALSE),IF($A$75="Produits bruts d'origine animale et vegetale",VLOOKUP($A111,OUTIL!$DO:$DT,D$1,FALSE),IF($A$75="Produits bruts d'origine minerale",VLOOKUP($A111,OUTIL!$DW:$EB,D$1,FALSE),IF($A$75="Produits finis de consommation",VLOOKUP($A111,OUTIL!$EE:$EJ,D$1,FALSE),IF($A$75="Produits finis d'equipement agricole",VLOOKUP($A111,OUTIL!$EM:$ER,D$1,FALSE),IF($A$75="Produits finis d'equipement industriel",VLOOKUP($A111,OUTIL!$EU:$EZ,D$1,FALSE),"Ahmadovitch")))))))))/1000,0)</f>
        <v>215927</v>
      </c>
      <c r="E111" s="5">
        <f>ROUND(IF($A$75="Alimentation, boissons et tabacs",VLOOKUP($A111,OUTIL!$CH:$CM,E$1,FALSE),IF($A$75="Demi produits",VLOOKUP($A111,OUTIL!$CQ:$CV,E$1,FALSE),IF($A$75="Energie  et  lubrifiants",VLOOKUP($A111,OUTIL!$CY:$DD,E$1,FALSE),IF($A$75="Or industriel",VLOOKUP($A111,OUTIL!$DG:$DL,E$1,FALSE),IF($A$75="Produits bruts d'origine animale et vegetale",VLOOKUP($A111,OUTIL!$DO:$DT,E$1,FALSE),IF($A$75="Produits bruts d'origine minerale",VLOOKUP($A111,OUTIL!$DW:$EB,E$1,FALSE),IF($A$75="Produits finis de consommation",VLOOKUP($A111,OUTIL!$EE:$EJ,E$1,FALSE),IF($A$75="Produits finis d'equipement agricole",VLOOKUP($A111,OUTIL!$EM:$ER,E$1,FALSE),IF($A$75="Produits finis d'equipement industriel",VLOOKUP($A111,OUTIL!$EU:$EZ,E$1,FALSE),"Ahmadovitch")))))))))/1000,0)</f>
        <v>8442</v>
      </c>
      <c r="F111" s="5">
        <f>ROUND(IF($A$75="Alimentation, boissons et tabacs",VLOOKUP($A111,OUTIL!$CH:$CM,F$1,FALSE),IF($A$75="Demi produits",VLOOKUP($A111,OUTIL!$CQ:$CV,F$1,FALSE),IF($A$75="Energie  et  lubrifiants",VLOOKUP($A111,OUTIL!$CY:$DD,F$1,FALSE),IF($A$75="Or industriel",VLOOKUP($A111,OUTIL!$DG:$DL,F$1,FALSE),IF($A$75="Produits bruts d'origine animale et vegetale",VLOOKUP($A111,OUTIL!$DO:$DT,F$1,FALSE),IF($A$75="Produits bruts d'origine minerale",VLOOKUP($A111,OUTIL!$DW:$EB,F$1,FALSE),IF($A$75="Produits finis de consommation",VLOOKUP($A111,OUTIL!$EE:$EJ,F$1,FALSE),IF($A$75="Produits finis d'equipement agricole",VLOOKUP($A111,OUTIL!$EM:$ER,F$1,FALSE),IF($A$75="Produits finis d'equipement industriel",VLOOKUP($A111,OUTIL!$EU:$EZ,F$1,FALSE),"Ahmadovitch")))))))))/1000,0)</f>
        <v>449424</v>
      </c>
    </row>
    <row r="112" spans="1:6" ht="16.5" x14ac:dyDescent="0.3">
      <c r="A112">
        <v>37</v>
      </c>
      <c r="B112" s="5" t="str">
        <f>IF($A$75="Alimentation, boissons et tabacs",VLOOKUP(VLOOKUP($A112,OUTIL!$CH:$CM,B$1,FALSE),REF!$K:$L,2,FALSE),IF($A$75="Demi produits",VLOOKUP(VLOOKUP($A112,OUTIL!$CQ:$CV,B$1,FALSE),REF!$N:$O,2,FALSE),IF($A$75="Energie  et  lubrifiants",VLOOKUP(VLOOKUP($A112,OUTIL!$CY:$DD,B$1,FALSE),REF!$Z:$AA,2,FALSE),IF($A$75="Or industriel",VLOOKUP(VLOOKUP($A112,OUTIL!$DG:$DL,B$1,FALSE),REF!$AC:$AD,2,FALSE),IF($A$75="Produits bruts d'origine animale et vegetale",VLOOKUP(VLOOKUP($A112,OUTIL!$DO:$DT,B$1,FALSE),REF!$Q:$R,2,FALSE),IF($A$75="Produits bruts d'origine minerale",VLOOKUP(VLOOKUP($A112,OUTIL!$DW:$EB,B$1,FALSE),REF!$AF:$AG,2,FALSE),IF($A$75="Produits finis de consommation",VLOOKUP(VLOOKUP($A112,OUTIL!$EE:$EJ,B$1,FALSE),REF!$T:$U,2,FALSE),IF($A$75="Produits finis d'equipement agricole",VLOOKUP(VLOOKUP($A112,OUTIL!$EM:$ER,B$1,FALSE),REF!$AI:$AJ,2,FALSE),IF($A$75="Produits finis d'equipement industriel",VLOOKUP(VLOOKUP($A112,OUTIL!$EU:$EZ,B$1,FALSE),REF!$W:$X,2,FALSE),"Ahmadovitch")))))))))</f>
        <v>Fils de coton</v>
      </c>
      <c r="C112" s="5">
        <f>ROUND(IF($A$75="Alimentation, boissons et tabacs",VLOOKUP($A112,OUTIL!$CH:$CM,C$1,FALSE),IF($A$75="Demi produits",VLOOKUP($A112,OUTIL!$CQ:$CV,C$1,FALSE),IF($A$75="Energie  et  lubrifiants",VLOOKUP($A112,OUTIL!$CY:$DD,C$1,FALSE),IF($A$75="Or industriel",VLOOKUP($A112,OUTIL!$DG:$DL,C$1,FALSE),IF($A$75="Produits bruts d'origine animale et vegetale",VLOOKUP($A112,OUTIL!$DO:$DT,C$1,FALSE),IF($A$75="Produits bruts d'origine minerale",VLOOKUP($A112,OUTIL!$DW:$EB,C$1,FALSE),IF($A$75="Produits finis de consommation",VLOOKUP($A112,OUTIL!$EE:$EJ,C$1,FALSE),IF($A$75="Produits finis d'equipement agricole",VLOOKUP($A112,OUTIL!$EM:$ER,C$1,FALSE),IF($A$75="Produits finis d'equipement industriel",VLOOKUP($A112,OUTIL!$EU:$EZ,C$1,FALSE),"Ahmadovitch")))))))))/1000,0)</f>
        <v>5307</v>
      </c>
      <c r="D112" s="5">
        <f>ROUND(IF($A$75="Alimentation, boissons et tabacs",VLOOKUP($A112,OUTIL!$CH:$CM,D$1,FALSE),IF($A$75="Demi produits",VLOOKUP($A112,OUTIL!$CQ:$CV,D$1,FALSE),IF($A$75="Energie  et  lubrifiants",VLOOKUP($A112,OUTIL!$CY:$DD,D$1,FALSE),IF($A$75="Or industriel",VLOOKUP($A112,OUTIL!$DG:$DL,D$1,FALSE),IF($A$75="Produits bruts d'origine animale et vegetale",VLOOKUP($A112,OUTIL!$DO:$DT,D$1,FALSE),IF($A$75="Produits bruts d'origine minerale",VLOOKUP($A112,OUTIL!$DW:$EB,D$1,FALSE),IF($A$75="Produits finis de consommation",VLOOKUP($A112,OUTIL!$EE:$EJ,D$1,FALSE),IF($A$75="Produits finis d'equipement agricole",VLOOKUP($A112,OUTIL!$EM:$ER,D$1,FALSE),IF($A$75="Produits finis d'equipement industriel",VLOOKUP($A112,OUTIL!$EU:$EZ,D$1,FALSE),"Ahmadovitch")))))))))/1000,0)</f>
        <v>169371</v>
      </c>
      <c r="E112" s="5">
        <f>ROUND(IF($A$75="Alimentation, boissons et tabacs",VLOOKUP($A112,OUTIL!$CH:$CM,E$1,FALSE),IF($A$75="Demi produits",VLOOKUP($A112,OUTIL!$CQ:$CV,E$1,FALSE),IF($A$75="Energie  et  lubrifiants",VLOOKUP($A112,OUTIL!$CY:$DD,E$1,FALSE),IF($A$75="Or industriel",VLOOKUP($A112,OUTIL!$DG:$DL,E$1,FALSE),IF($A$75="Produits bruts d'origine animale et vegetale",VLOOKUP($A112,OUTIL!$DO:$DT,E$1,FALSE),IF($A$75="Produits bruts d'origine minerale",VLOOKUP($A112,OUTIL!$DW:$EB,E$1,FALSE),IF($A$75="Produits finis de consommation",VLOOKUP($A112,OUTIL!$EE:$EJ,E$1,FALSE),IF($A$75="Produits finis d'equipement agricole",VLOOKUP($A112,OUTIL!$EM:$ER,E$1,FALSE),IF($A$75="Produits finis d'equipement industriel",VLOOKUP($A112,OUTIL!$EU:$EZ,E$1,FALSE),"Ahmadovitch")))))))))/1000,0)</f>
        <v>6411</v>
      </c>
      <c r="F112" s="5">
        <f>ROUND(IF($A$75="Alimentation, boissons et tabacs",VLOOKUP($A112,OUTIL!$CH:$CM,F$1,FALSE),IF($A$75="Demi produits",VLOOKUP($A112,OUTIL!$CQ:$CV,F$1,FALSE),IF($A$75="Energie  et  lubrifiants",VLOOKUP($A112,OUTIL!$CY:$DD,F$1,FALSE),IF($A$75="Or industriel",VLOOKUP($A112,OUTIL!$DG:$DL,F$1,FALSE),IF($A$75="Produits bruts d'origine animale et vegetale",VLOOKUP($A112,OUTIL!$DO:$DT,F$1,FALSE),IF($A$75="Produits bruts d'origine minerale",VLOOKUP($A112,OUTIL!$DW:$EB,F$1,FALSE),IF($A$75="Produits finis de consommation",VLOOKUP($A112,OUTIL!$EE:$EJ,F$1,FALSE),IF($A$75="Produits finis d'equipement agricole",VLOOKUP($A112,OUTIL!$EM:$ER,F$1,FALSE),IF($A$75="Produits finis d'equipement industriel",VLOOKUP($A112,OUTIL!$EU:$EZ,F$1,FALSE),"Ahmadovitch")))))))))/1000,0)</f>
        <v>222748</v>
      </c>
    </row>
    <row r="113" spans="1:7" ht="16.5" x14ac:dyDescent="0.3">
      <c r="A113">
        <v>38</v>
      </c>
      <c r="B113" s="5" t="str">
        <f>IF($A$75="Alimentation, boissons et tabacs",VLOOKUP(VLOOKUP($A113,OUTIL!$CH:$CM,B$1,FALSE),REF!$K:$L,2,FALSE),IF($A$75="Demi produits",VLOOKUP(VLOOKUP($A113,OUTIL!$CQ:$CV,B$1,FALSE),REF!$N:$O,2,FALSE),IF($A$75="Energie  et  lubrifiants",VLOOKUP(VLOOKUP($A113,OUTIL!$CY:$DD,B$1,FALSE),REF!$Z:$AA,2,FALSE),IF($A$75="Or industriel",VLOOKUP(VLOOKUP($A113,OUTIL!$DG:$DL,B$1,FALSE),REF!$AC:$AD,2,FALSE),IF($A$75="Produits bruts d'origine animale et vegetale",VLOOKUP(VLOOKUP($A113,OUTIL!$DO:$DT,B$1,FALSE),REF!$Q:$R,2,FALSE),IF($A$75="Produits bruts d'origine minerale",VLOOKUP(VLOOKUP($A113,OUTIL!$DW:$EB,B$1,FALSE),REF!$AF:$AG,2,FALSE),IF($A$75="Produits finis de consommation",VLOOKUP(VLOOKUP($A113,OUTIL!$EE:$EJ,B$1,FALSE),REF!$T:$U,2,FALSE),IF($A$75="Produits finis d'equipement agricole",VLOOKUP(VLOOKUP($A113,OUTIL!$EM:$ER,B$1,FALSE),REF!$AI:$AJ,2,FALSE),IF($A$75="Produits finis d'equipement industriel",VLOOKUP(VLOOKUP($A113,OUTIL!$EU:$EZ,B$1,FALSE),REF!$W:$X,2,FALSE),"Ahmadovitch")))))))))</f>
        <v>Tissus de coton</v>
      </c>
      <c r="C113" s="5">
        <f>ROUND(IF($A$75="Alimentation, boissons et tabacs",VLOOKUP($A113,OUTIL!$CH:$CM,C$1,FALSE),IF($A$75="Demi produits",VLOOKUP($A113,OUTIL!$CQ:$CV,C$1,FALSE),IF($A$75="Energie  et  lubrifiants",VLOOKUP($A113,OUTIL!$CY:$DD,C$1,FALSE),IF($A$75="Or industriel",VLOOKUP($A113,OUTIL!$DG:$DL,C$1,FALSE),IF($A$75="Produits bruts d'origine animale et vegetale",VLOOKUP($A113,OUTIL!$DO:$DT,C$1,FALSE),IF($A$75="Produits bruts d'origine minerale",VLOOKUP($A113,OUTIL!$DW:$EB,C$1,FALSE),IF($A$75="Produits finis de consommation",VLOOKUP($A113,OUTIL!$EE:$EJ,C$1,FALSE),IF($A$75="Produits finis d'equipement agricole",VLOOKUP($A113,OUTIL!$EM:$ER,C$1,FALSE),IF($A$75="Produits finis d'equipement industriel",VLOOKUP($A113,OUTIL!$EU:$EZ,C$1,FALSE),"Ahmadovitch")))))))))/1000,0)</f>
        <v>2034</v>
      </c>
      <c r="D113" s="5">
        <f>ROUND(IF($A$75="Alimentation, boissons et tabacs",VLOOKUP($A113,OUTIL!$CH:$CM,D$1,FALSE),IF($A$75="Demi produits",VLOOKUP($A113,OUTIL!$CQ:$CV,D$1,FALSE),IF($A$75="Energie  et  lubrifiants",VLOOKUP($A113,OUTIL!$CY:$DD,D$1,FALSE),IF($A$75="Or industriel",VLOOKUP($A113,OUTIL!$DG:$DL,D$1,FALSE),IF($A$75="Produits bruts d'origine animale et vegetale",VLOOKUP($A113,OUTIL!$DO:$DT,D$1,FALSE),IF($A$75="Produits bruts d'origine minerale",VLOOKUP($A113,OUTIL!$DW:$EB,D$1,FALSE),IF($A$75="Produits finis de consommation",VLOOKUP($A113,OUTIL!$EE:$EJ,D$1,FALSE),IF($A$75="Produits finis d'equipement agricole",VLOOKUP($A113,OUTIL!$EM:$ER,D$1,FALSE),IF($A$75="Produits finis d'equipement industriel",VLOOKUP($A113,OUTIL!$EU:$EZ,D$1,FALSE),"Ahmadovitch")))))))))/1000,0)</f>
        <v>166462</v>
      </c>
      <c r="E113" s="5">
        <f>ROUND(IF($A$75="Alimentation, boissons et tabacs",VLOOKUP($A113,OUTIL!$CH:$CM,E$1,FALSE),IF($A$75="Demi produits",VLOOKUP($A113,OUTIL!$CQ:$CV,E$1,FALSE),IF($A$75="Energie  et  lubrifiants",VLOOKUP($A113,OUTIL!$CY:$DD,E$1,FALSE),IF($A$75="Or industriel",VLOOKUP($A113,OUTIL!$DG:$DL,E$1,FALSE),IF($A$75="Produits bruts d'origine animale et vegetale",VLOOKUP($A113,OUTIL!$DO:$DT,E$1,FALSE),IF($A$75="Produits bruts d'origine minerale",VLOOKUP($A113,OUTIL!$DW:$EB,E$1,FALSE),IF($A$75="Produits finis de consommation",VLOOKUP($A113,OUTIL!$EE:$EJ,E$1,FALSE),IF($A$75="Produits finis d'equipement agricole",VLOOKUP($A113,OUTIL!$EM:$ER,E$1,FALSE),IF($A$75="Produits finis d'equipement industriel",VLOOKUP($A113,OUTIL!$EU:$EZ,E$1,FALSE),"Ahmadovitch")))))))))/1000,0)</f>
        <v>1835</v>
      </c>
      <c r="F113" s="5">
        <f>ROUND(IF($A$75="Alimentation, boissons et tabacs",VLOOKUP($A113,OUTIL!$CH:$CM,F$1,FALSE),IF($A$75="Demi produits",VLOOKUP($A113,OUTIL!$CQ:$CV,F$1,FALSE),IF($A$75="Energie  et  lubrifiants",VLOOKUP($A113,OUTIL!$CY:$DD,F$1,FALSE),IF($A$75="Or industriel",VLOOKUP($A113,OUTIL!$DG:$DL,F$1,FALSE),IF($A$75="Produits bruts d'origine animale et vegetale",VLOOKUP($A113,OUTIL!$DO:$DT,F$1,FALSE),IF($A$75="Produits bruts d'origine minerale",VLOOKUP($A113,OUTIL!$DW:$EB,F$1,FALSE),IF($A$75="Produits finis de consommation",VLOOKUP($A113,OUTIL!$EE:$EJ,F$1,FALSE),IF($A$75="Produits finis d'equipement agricole",VLOOKUP($A113,OUTIL!$EM:$ER,F$1,FALSE),IF($A$75="Produits finis d'equipement industriel",VLOOKUP($A113,OUTIL!$EU:$EZ,F$1,FALSE),"Ahmadovitch")))))))))/1000,0)</f>
        <v>159150</v>
      </c>
    </row>
    <row r="114" spans="1:7" ht="16.5" x14ac:dyDescent="0.3">
      <c r="B114" s="5" t="s">
        <v>85</v>
      </c>
      <c r="C114" s="5">
        <f>C75-SUM(C76:C113)</f>
        <v>114643</v>
      </c>
      <c r="D114" s="5">
        <f>D75-SUM(D76:D113)</f>
        <v>2808118</v>
      </c>
      <c r="E114" s="5">
        <f>E75-SUM(E76:E113)</f>
        <v>111626</v>
      </c>
      <c r="F114" s="5">
        <f>F75-SUM(F76:F113)</f>
        <v>2783614</v>
      </c>
    </row>
    <row r="115" spans="1:7" x14ac:dyDescent="0.25">
      <c r="A115" t="s">
        <v>222</v>
      </c>
      <c r="B115" s="2" t="str">
        <f>IF($A$115="Alimentation, boissons et tabacs",VLOOKUP(VLOOKUP($A115,OUTIL!$CH:$CM,B$1,FALSE),REF!$K:$L,2,FALSE),IF($A$115="Demi produits",VLOOKUP(VLOOKUP($A115,OUTIL!$CQ:$CV,B$1,FALSE),REF!$N:$O,2,FALSE),IF($A$115="Energie  et  lubrifiants",VLOOKUP(VLOOKUP($A115,OUTIL!$CY:$DD,B$1,FALSE),REF!$Z:$AA,2,FALSE),IF($A$115="Or industriel",VLOOKUP(VLOOKUP($A115,OUTIL!$DG:$DL,B$1,FALSE),REF!$AC:$AD,2,FALSE),IF($A$115="Produits bruts d'origine animale et vegetale",VLOOKUP(VLOOKUP($A115,OUTIL!$DO:$DT,B$1,FALSE),REF!$Q:$R,2,FALSE),IF($A$115="Produits bruts d'origine minerale",VLOOKUP(VLOOKUP($A115,OUTIL!$DW:$EB,B$1,FALSE),REF!$AF:$AG,2,FALSE),IF($A$115="Produits finis de consommation",VLOOKUP(VLOOKUP($A115,OUTIL!$EE:$EJ,B$1,FALSE),REF!$T:$U,2,FALSE),IF($A$115="Produits finis d'equipement agricole",VLOOKUP(VLOOKUP($A115,OUTIL!$EM:$ER,B$1,FALSE),REF!$AI:$AJ,2,FALSE),IF($A$115="Produits finis d'equipement industriel",VLOOKUP(VLOOKUP($A115,OUTIL!$EU:$EZ,B$1,FALSE),REF!$W:$X,2,FALSE),"Ahmadovitch")))))))))</f>
        <v>PRODUITS FINIS D'EQUIPEMENT AGRICOLE</v>
      </c>
      <c r="C115" s="2">
        <f>ROUND(IF($A$115="Alimentation, boissons et tabacs",VLOOKUP($A115,OUTIL!$CH:$CM,C$1,FALSE),IF($A$115="Demi produits",VLOOKUP($A115,OUTIL!$CQ:$CV,C$1,FALSE),IF($A$115="Energie  et  lubrifiants",VLOOKUP($A115,OUTIL!$CY:$DD,C$1,FALSE),IF($A$115="Or industriel",VLOOKUP($A115,OUTIL!$DG:$DL,C$1,FALSE),IF($A$115="Produits bruts d'origine animale et vegetale",VLOOKUP($A115,OUTIL!$DO:$DT,C$1,FALSE),IF($A$115="Produits bruts d'origine minerale",VLOOKUP($A115,OUTIL!$DW:$EB,C$1,FALSE),IF($A$115="Produits finis de consommation",VLOOKUP($A115,OUTIL!$EE:$EJ,C$1,FALSE),IF($A$115="Produits finis d'equipement agricole",VLOOKUP($A115,OUTIL!$EM:$ER,C$1,FALSE),IF($A$115="Produits finis d'equipement industriel",VLOOKUP($A115,OUTIL!$EU:$EZ,C$1,FALSE),"Ahmadovitch")))))))))/1000,0)</f>
        <v>8107</v>
      </c>
      <c r="D115" s="2">
        <f>ROUND(IF($A$115="Alimentation, boissons et tabacs",VLOOKUP($A115,OUTIL!$CH:$CM,D$1,FALSE),IF($A$115="Demi produits",VLOOKUP($A115,OUTIL!$CQ:$CV,D$1,FALSE),IF($A$115="Energie  et  lubrifiants",VLOOKUP($A115,OUTIL!$CY:$DD,D$1,FALSE),IF($A$115="Or industriel",VLOOKUP($A115,OUTIL!$DG:$DL,D$1,FALSE),IF($A$115="Produits bruts d'origine animale et vegetale",VLOOKUP($A115,OUTIL!$DO:$DT,D$1,FALSE),IF($A$115="Produits bruts d'origine minerale",VLOOKUP($A115,OUTIL!$DW:$EB,D$1,FALSE),IF($A$115="Produits finis de consommation",VLOOKUP($A115,OUTIL!$EE:$EJ,D$1,FALSE),IF($A$115="Produits finis d'equipement agricole",VLOOKUP($A115,OUTIL!$EM:$ER,D$1,FALSE),IF($A$115="Produits finis d'equipement industriel",VLOOKUP($A115,OUTIL!$EU:$EZ,D$1,FALSE),"Ahmadovitch")))))))))/1000,0)</f>
        <v>468295</v>
      </c>
      <c r="E115" s="2">
        <f>ROUND(IF($A$115="Alimentation, boissons et tabacs",VLOOKUP($A115,OUTIL!$CH:$CM,E$1,FALSE),IF($A$115="Demi produits",VLOOKUP($A115,OUTIL!$CQ:$CV,E$1,FALSE),IF($A$115="Energie  et  lubrifiants",VLOOKUP($A115,OUTIL!$CY:$DD,E$1,FALSE),IF($A$115="Or industriel",VLOOKUP($A115,OUTIL!$DG:$DL,E$1,FALSE),IF($A$115="Produits bruts d'origine animale et vegetale",VLOOKUP($A115,OUTIL!$DO:$DT,E$1,FALSE),IF($A$115="Produits bruts d'origine minerale",VLOOKUP($A115,OUTIL!$DW:$EB,E$1,FALSE),IF($A$115="Produits finis de consommation",VLOOKUP($A115,OUTIL!$EE:$EJ,E$1,FALSE),IF($A$115="Produits finis d'equipement agricole",VLOOKUP($A115,OUTIL!$EM:$ER,E$1,FALSE),IF($A$115="Produits finis d'equipement industriel",VLOOKUP($A115,OUTIL!$EU:$EZ,E$1,FALSE),"Ahmadovitch")))))))))/1000,0)</f>
        <v>5072</v>
      </c>
      <c r="F115" s="2">
        <f>ROUND(IF($A$115="Alimentation, boissons et tabacs",VLOOKUP($A115,OUTIL!$CH:$CM,F$1,FALSE),IF($A$115="Demi produits",VLOOKUP($A115,OUTIL!$CQ:$CV,F$1,FALSE),IF($A$115="Energie  et  lubrifiants",VLOOKUP($A115,OUTIL!$CY:$DD,F$1,FALSE),IF($A$115="Or industriel",VLOOKUP($A115,OUTIL!$DG:$DL,F$1,FALSE),IF($A$115="Produits bruts d'origine animale et vegetale",VLOOKUP($A115,OUTIL!$DO:$DT,F$1,FALSE),IF($A$115="Produits bruts d'origine minerale",VLOOKUP($A115,OUTIL!$DW:$EB,F$1,FALSE),IF($A$115="Produits finis de consommation",VLOOKUP($A115,OUTIL!$EE:$EJ,F$1,FALSE),IF($A$115="Produits finis d'equipement agricole",VLOOKUP($A115,OUTIL!$EM:$ER,F$1,FALSE),IF($A$115="Produits finis d'equipement industriel",VLOOKUP($A115,OUTIL!$EU:$EZ,F$1,FALSE),"Ahmadovitch")))))))))/1000,0)</f>
        <v>400452</v>
      </c>
    </row>
    <row r="116" spans="1:7" ht="16.5" x14ac:dyDescent="0.3">
      <c r="A116">
        <v>1</v>
      </c>
      <c r="B116" s="5" t="str">
        <f>IF($A$115="Alimentation, boissons et tabacs",VLOOKUP(VLOOKUP($A116,OUTIL!$CH:$CM,B$1,FALSE),REF!$K:$L,2,FALSE),IF($A$115="Demi produits",VLOOKUP(VLOOKUP($A116,OUTIL!$CQ:$CV,B$1,FALSE),REF!$N:$O,2,FALSE),IF($A$115="Energie  et  lubrifiants",VLOOKUP(VLOOKUP($A116,OUTIL!$CY:$DD,B$1,FALSE),REF!$Z:$AA,2,FALSE),IF($A$115="Or industriel",VLOOKUP(VLOOKUP($A116,OUTIL!$DG:$DL,B$1,FALSE),REF!$AC:$AD,2,FALSE),IF($A$115="Produits bruts d'origine animale et vegetale",VLOOKUP(VLOOKUP($A116,OUTIL!$DO:$DT,B$1,FALSE),REF!$Q:$R,2,FALSE),IF($A$115="Produits bruts d'origine minerale",VLOOKUP(VLOOKUP($A116,OUTIL!$DW:$EB,B$1,FALSE),REF!$AF:$AG,2,FALSE),IF($A$115="Produits finis de consommation",VLOOKUP(VLOOKUP($A116,OUTIL!$EE:$EJ,B$1,FALSE),REF!$T:$U,2,FALSE),IF($A$115="Produits finis d'equipement agricole",VLOOKUP(VLOOKUP($A116,OUTIL!$EM:$ER,B$1,FALSE),REF!$AI:$AJ,2,FALSE),IF($A$115="Produits finis d'equipement industriel",VLOOKUP(VLOOKUP($A116,OUTIL!$EU:$EZ,B$1,FALSE),REF!$W:$X,2,FALSE),"Ahmadovitch")))))))))</f>
        <v>Machines et outils agricoles</v>
      </c>
      <c r="C116" s="5">
        <f>ROUND(IF($A$115="Alimentation, boissons et tabacs",VLOOKUP($A116,OUTIL!$CH:$CM,C$1,FALSE),IF($A$115="Demi produits",VLOOKUP($A116,OUTIL!$CQ:$CV,C$1,FALSE),IF($A$115="Energie  et  lubrifiants",VLOOKUP($A116,OUTIL!$CY:$DD,C$1,FALSE),IF($A$115="Or industriel",VLOOKUP($A116,OUTIL!$DG:$DL,C$1,FALSE),IF($A$115="Produits bruts d'origine animale et vegetale",VLOOKUP($A116,OUTIL!$DO:$DT,C$1,FALSE),IF($A$115="Produits bruts d'origine minerale",VLOOKUP($A116,OUTIL!$DW:$EB,C$1,FALSE),IF($A$115="Produits finis de consommation",VLOOKUP($A116,OUTIL!$EE:$EJ,C$1,FALSE),IF($A$115="Produits finis d'equipement agricole",VLOOKUP($A116,OUTIL!$EM:$ER,C$1,FALSE),IF($A$115="Produits finis d'equipement industriel",VLOOKUP($A116,OUTIL!$EU:$EZ,C$1,FALSE),"Ahmadovitch")))))))))/1000,0)</f>
        <v>6319</v>
      </c>
      <c r="D116" s="5">
        <f>ROUND(IF($A$115="Alimentation, boissons et tabacs",VLOOKUP($A116,OUTIL!$CH:$CM,D$1,FALSE),IF($A$115="Demi produits",VLOOKUP($A116,OUTIL!$CQ:$CV,D$1,FALSE),IF($A$115="Energie  et  lubrifiants",VLOOKUP($A116,OUTIL!$CY:$DD,D$1,FALSE),IF($A$115="Or industriel",VLOOKUP($A116,OUTIL!$DG:$DL,D$1,FALSE),IF($A$115="Produits bruts d'origine animale et vegetale",VLOOKUP($A116,OUTIL!$DO:$DT,D$1,FALSE),IF($A$115="Produits bruts d'origine minerale",VLOOKUP($A116,OUTIL!$DW:$EB,D$1,FALSE),IF($A$115="Produits finis de consommation",VLOOKUP($A116,OUTIL!$EE:$EJ,D$1,FALSE),IF($A$115="Produits finis d'equipement agricole",VLOOKUP($A116,OUTIL!$EM:$ER,D$1,FALSE),IF($A$115="Produits finis d'equipement industriel",VLOOKUP($A116,OUTIL!$EU:$EZ,D$1,FALSE),"Ahmadovitch")))))))))/1000,0)</f>
        <v>355942</v>
      </c>
      <c r="E116" s="5">
        <f>ROUND(IF($A$115="Alimentation, boissons et tabacs",VLOOKUP($A116,OUTIL!$CH:$CM,E$1,FALSE),IF($A$115="Demi produits",VLOOKUP($A116,OUTIL!$CQ:$CV,E$1,FALSE),IF($A$115="Energie  et  lubrifiants",VLOOKUP($A116,OUTIL!$CY:$DD,E$1,FALSE),IF($A$115="Or industriel",VLOOKUP($A116,OUTIL!$DG:$DL,E$1,FALSE),IF($A$115="Produits bruts d'origine animale et vegetale",VLOOKUP($A116,OUTIL!$DO:$DT,E$1,FALSE),IF($A$115="Produits bruts d'origine minerale",VLOOKUP($A116,OUTIL!$DW:$EB,E$1,FALSE),IF($A$115="Produits finis de consommation",VLOOKUP($A116,OUTIL!$EE:$EJ,E$1,FALSE),IF($A$115="Produits finis d'equipement agricole",VLOOKUP($A116,OUTIL!$EM:$ER,E$1,FALSE),IF($A$115="Produits finis d'equipement industriel",VLOOKUP($A116,OUTIL!$EU:$EZ,E$1,FALSE),"Ahmadovitch")))))))))/1000,0)</f>
        <v>4245</v>
      </c>
      <c r="F116" s="5">
        <f>ROUND(IF($A$115="Alimentation, boissons et tabacs",VLOOKUP($A116,OUTIL!$CH:$CM,F$1,FALSE),IF($A$115="Demi produits",VLOOKUP($A116,OUTIL!$CQ:$CV,F$1,FALSE),IF($A$115="Energie  et  lubrifiants",VLOOKUP($A116,OUTIL!$CY:$DD,F$1,FALSE),IF($A$115="Or industriel",VLOOKUP($A116,OUTIL!$DG:$DL,F$1,FALSE),IF($A$115="Produits bruts d'origine animale et vegetale",VLOOKUP($A116,OUTIL!$DO:$DT,F$1,FALSE),IF($A$115="Produits bruts d'origine minerale",VLOOKUP($A116,OUTIL!$DW:$EB,F$1,FALSE),IF($A$115="Produits finis de consommation",VLOOKUP($A116,OUTIL!$EE:$EJ,F$1,FALSE),IF($A$115="Produits finis d'equipement agricole",VLOOKUP($A116,OUTIL!$EM:$ER,F$1,FALSE),IF($A$115="Produits finis d'equipement industriel",VLOOKUP($A116,OUTIL!$EU:$EZ,F$1,FALSE),"Ahmadovitch")))))))))/1000,0)</f>
        <v>352999</v>
      </c>
    </row>
    <row r="117" spans="1:7" ht="16.5" x14ac:dyDescent="0.3">
      <c r="A117">
        <v>2</v>
      </c>
      <c r="B117" s="5" t="str">
        <f>IF($A$115="Alimentation, boissons et tabacs",VLOOKUP(VLOOKUP($A117,OUTIL!$CH:$CM,B$1,FALSE),REF!$K:$L,2,FALSE),IF($A$115="Demi produits",VLOOKUP(VLOOKUP($A117,OUTIL!$CQ:$CV,B$1,FALSE),REF!$N:$O,2,FALSE),IF($A$115="Energie  et  lubrifiants",VLOOKUP(VLOOKUP($A117,OUTIL!$CY:$DD,B$1,FALSE),REF!$Z:$AA,2,FALSE),IF($A$115="Or industriel",VLOOKUP(VLOOKUP($A117,OUTIL!$DG:$DL,B$1,FALSE),REF!$AC:$AD,2,FALSE),IF($A$115="Produits bruts d'origine animale et vegetale",VLOOKUP(VLOOKUP($A117,OUTIL!$DO:$DT,B$1,FALSE),REF!$Q:$R,2,FALSE),IF($A$115="Produits bruts d'origine minerale",VLOOKUP(VLOOKUP($A117,OUTIL!$DW:$EB,B$1,FALSE),REF!$AF:$AG,2,FALSE),IF($A$115="Produits finis de consommation",VLOOKUP(VLOOKUP($A117,OUTIL!$EE:$EJ,B$1,FALSE),REF!$T:$U,2,FALSE),IF($A$115="Produits finis d'equipement agricole",VLOOKUP(VLOOKUP($A117,OUTIL!$EM:$ER,B$1,FALSE),REF!$AI:$AJ,2,FALSE),IF($A$115="Produits finis d'equipement industriel",VLOOKUP(VLOOKUP($A117,OUTIL!$EU:$EZ,B$1,FALSE),REF!$W:$X,2,FALSE),"Ahmadovitch")))))))))</f>
        <v>Motoculteurs et tracteurs agricoles</v>
      </c>
      <c r="C117" s="5">
        <f>ROUND(IF($A$115="Alimentation, boissons et tabacs",VLOOKUP($A117,OUTIL!$CH:$CM,C$1,FALSE),IF($A$115="Demi produits",VLOOKUP($A117,OUTIL!$CQ:$CV,C$1,FALSE),IF($A$115="Energie  et  lubrifiants",VLOOKUP($A117,OUTIL!$CY:$DD,C$1,FALSE),IF($A$115="Or industriel",VLOOKUP($A117,OUTIL!$DG:$DL,C$1,FALSE),IF($A$115="Produits bruts d'origine animale et vegetale",VLOOKUP($A117,OUTIL!$DO:$DT,C$1,FALSE),IF($A$115="Produits bruts d'origine minerale",VLOOKUP($A117,OUTIL!$DW:$EB,C$1,FALSE),IF($A$115="Produits finis de consommation",VLOOKUP($A117,OUTIL!$EE:$EJ,C$1,FALSE),IF($A$115="Produits finis d'equipement agricole",VLOOKUP($A117,OUTIL!$EM:$ER,C$1,FALSE),IF($A$115="Produits finis d'equipement industriel",VLOOKUP($A117,OUTIL!$EU:$EZ,C$1,FALSE),"Ahmadovitch")))))))))/1000,0)</f>
        <v>1744</v>
      </c>
      <c r="D117" s="5">
        <f>ROUND(IF($A$115="Alimentation, boissons et tabacs",VLOOKUP($A117,OUTIL!$CH:$CM,D$1,FALSE),IF($A$115="Demi produits",VLOOKUP($A117,OUTIL!$CQ:$CV,D$1,FALSE),IF($A$115="Energie  et  lubrifiants",VLOOKUP($A117,OUTIL!$CY:$DD,D$1,FALSE),IF($A$115="Or industriel",VLOOKUP($A117,OUTIL!$DG:$DL,D$1,FALSE),IF($A$115="Produits bruts d'origine animale et vegetale",VLOOKUP($A117,OUTIL!$DO:$DT,D$1,FALSE),IF($A$115="Produits bruts d'origine minerale",VLOOKUP($A117,OUTIL!$DW:$EB,D$1,FALSE),IF($A$115="Produits finis de consommation",VLOOKUP($A117,OUTIL!$EE:$EJ,D$1,FALSE),IF($A$115="Produits finis d'equipement agricole",VLOOKUP($A117,OUTIL!$EM:$ER,D$1,FALSE),IF($A$115="Produits finis d'equipement industriel",VLOOKUP($A117,OUTIL!$EU:$EZ,D$1,FALSE),"Ahmadovitch")))))))))/1000,0)</f>
        <v>108200</v>
      </c>
      <c r="E117" s="5">
        <f>ROUND(IF($A$115="Alimentation, boissons et tabacs",VLOOKUP($A117,OUTIL!$CH:$CM,E$1,FALSE),IF($A$115="Demi produits",VLOOKUP($A117,OUTIL!$CQ:$CV,E$1,FALSE),IF($A$115="Energie  et  lubrifiants",VLOOKUP($A117,OUTIL!$CY:$DD,E$1,FALSE),IF($A$115="Or industriel",VLOOKUP($A117,OUTIL!$DG:$DL,E$1,FALSE),IF($A$115="Produits bruts d'origine animale et vegetale",VLOOKUP($A117,OUTIL!$DO:$DT,E$1,FALSE),IF($A$115="Produits bruts d'origine minerale",VLOOKUP($A117,OUTIL!$DW:$EB,E$1,FALSE),IF($A$115="Produits finis de consommation",VLOOKUP($A117,OUTIL!$EE:$EJ,E$1,FALSE),IF($A$115="Produits finis d'equipement agricole",VLOOKUP($A117,OUTIL!$EM:$ER,E$1,FALSE),IF($A$115="Produits finis d'equipement industriel",VLOOKUP($A117,OUTIL!$EU:$EZ,E$1,FALSE),"Ahmadovitch")))))))))/1000,0)</f>
        <v>782</v>
      </c>
      <c r="F117" s="5">
        <f>ROUND(IF($A$115="Alimentation, boissons et tabacs",VLOOKUP($A117,OUTIL!$CH:$CM,F$1,FALSE),IF($A$115="Demi produits",VLOOKUP($A117,OUTIL!$CQ:$CV,F$1,FALSE),IF($A$115="Energie  et  lubrifiants",VLOOKUP($A117,OUTIL!$CY:$DD,F$1,FALSE),IF($A$115="Or industriel",VLOOKUP($A117,OUTIL!$DG:$DL,F$1,FALSE),IF($A$115="Produits bruts d'origine animale et vegetale",VLOOKUP($A117,OUTIL!$DO:$DT,F$1,FALSE),IF($A$115="Produits bruts d'origine minerale",VLOOKUP($A117,OUTIL!$DW:$EB,F$1,FALSE),IF($A$115="Produits finis de consommation",VLOOKUP($A117,OUTIL!$EE:$EJ,F$1,FALSE),IF($A$115="Produits finis d'equipement agricole",VLOOKUP($A117,OUTIL!$EM:$ER,F$1,FALSE),IF($A$115="Produits finis d'equipement industriel",VLOOKUP($A117,OUTIL!$EU:$EZ,F$1,FALSE),"Ahmadovitch")))))))))/1000,0)</f>
        <v>45051</v>
      </c>
    </row>
    <row r="118" spans="1:7" ht="16.5" x14ac:dyDescent="0.3">
      <c r="B118" s="5" t="s">
        <v>87</v>
      </c>
      <c r="C118" s="5">
        <f>C115-SUM(C116:C117)</f>
        <v>44</v>
      </c>
      <c r="D118" s="5">
        <f t="shared" ref="D118:F118" si="0">D115-SUM(D116:D117)</f>
        <v>4153</v>
      </c>
      <c r="E118" s="5">
        <f t="shared" si="0"/>
        <v>45</v>
      </c>
      <c r="F118" s="5">
        <f t="shared" si="0"/>
        <v>2402</v>
      </c>
    </row>
    <row r="119" spans="1:7" x14ac:dyDescent="0.25">
      <c r="A119" t="s">
        <v>223</v>
      </c>
      <c r="B119" s="2" t="str">
        <f>IF($A$119="Alimentation, boissons et tabacs",VLOOKUP(VLOOKUP($A119,OUTIL!$CH:$CM,B$1,FALSE),REF!$K:$L,2,FALSE),IF($A$119="Demi produits",VLOOKUP(VLOOKUP($A119,OUTIL!$CQ:$CV,B$1,FALSE),REF!$N:$O,2,FALSE),IF($A$119="Energie  et  lubrifiants",VLOOKUP(VLOOKUP($A119,OUTIL!$CY:$DD,B$1,FALSE),REF!$Z:$AA,2,FALSE),IF($A$119="Or industriel",VLOOKUP(VLOOKUP($A119,OUTIL!$DG:$DL,B$1,FALSE),REF!$AC:$AD,2,FALSE),IF($A$119="Produits bruts d'origine animale et vegetale",VLOOKUP(VLOOKUP($A119,OUTIL!$DO:$DT,B$1,FALSE),REF!$Q:$R,2,FALSE),IF($A$119="Produits bruts d'origine minerale",VLOOKUP(VLOOKUP($A119,OUTIL!$DW:$EB,B$1,FALSE),REF!$AF:$AG,2,FALSE),IF($A$119="Produits finis de consommation",VLOOKUP(VLOOKUP($A119,OUTIL!$EE:$EJ,B$1,FALSE),REF!$T:$U,2,FALSE),IF($A$119="Produits finis d'equipement agricole",VLOOKUP(VLOOKUP($A119,OUTIL!$EM:$ER,B$1,FALSE),REF!$AI:$AJ,2,FALSE),IF($A$119="Produits finis d'equipement industriel",VLOOKUP(VLOOKUP($A119,OUTIL!$EU:$EZ,B$1,FALSE),REF!$W:$X,2,FALSE),"Ahmadovitch")))))))))</f>
        <v>PRODUITS FINIS D'EQUIPEMENT INDUSTRIEL</v>
      </c>
      <c r="C119" s="2">
        <f>ROUND(IF($A$119="Alimentation, boissons et tabacs",VLOOKUP($A119,OUTIL!$CH:$CM,C$1,FALSE),IF($A$119="Demi produits",VLOOKUP($A119,OUTIL!$CQ:$CV,C$1,FALSE),IF($A$119="Energie  et  lubrifiants",VLOOKUP($A119,OUTIL!$CY:$DD,C$1,FALSE),IF($A$119="Or industriel",VLOOKUP($A119,OUTIL!$DG:$DL,C$1,FALSE),IF($A$119="Produits bruts d'origine animale et vegetale",VLOOKUP($A119,OUTIL!$DO:$DT,C$1,FALSE),IF($A$119="Produits bruts d'origine minerale",VLOOKUP($A119,OUTIL!$DW:$EB,C$1,FALSE),IF($A$119="Produits finis de consommation",VLOOKUP($A119,OUTIL!$EE:$EJ,C$1,FALSE),IF($A$119="Produits finis d'equipement agricole",VLOOKUP($A119,OUTIL!$EM:$ER,C$1,FALSE),IF($A$119="Produits finis d'equipement industriel",VLOOKUP($A119,OUTIL!$EU:$EZ,C$1,FALSE),"Ahmadovitch")))))))))/1000,0)</f>
        <v>391800</v>
      </c>
      <c r="D119" s="2">
        <f>ROUND(IF($A$119="Alimentation, boissons et tabacs",VLOOKUP($A119,OUTIL!$CH:$CM,D$1,FALSE),IF($A$119="Demi produits",VLOOKUP($A119,OUTIL!$CQ:$CV,D$1,FALSE),IF($A$119="Energie  et  lubrifiants",VLOOKUP($A119,OUTIL!$CY:$DD,D$1,FALSE),IF($A$119="Or industriel",VLOOKUP($A119,OUTIL!$DG:$DL,D$1,FALSE),IF($A$119="Produits bruts d'origine animale et vegetale",VLOOKUP($A119,OUTIL!$DO:$DT,D$1,FALSE),IF($A$119="Produits bruts d'origine minerale",VLOOKUP($A119,OUTIL!$DW:$EB,D$1,FALSE),IF($A$119="Produits finis de consommation",VLOOKUP($A119,OUTIL!$EE:$EJ,D$1,FALSE),IF($A$119="Produits finis d'equipement agricole",VLOOKUP($A119,OUTIL!$EM:$ER,D$1,FALSE),IF($A$119="Produits finis d'equipement industriel",VLOOKUP($A119,OUTIL!$EU:$EZ,D$1,FALSE),"Ahmadovitch")))))))))/1000,0)</f>
        <v>51254823</v>
      </c>
      <c r="E119" s="2">
        <f>ROUND(IF($A$119="Alimentation, boissons et tabacs",VLOOKUP($A119,OUTIL!$CH:$CM,E$1,FALSE),IF($A$119="Demi produits",VLOOKUP($A119,OUTIL!$CQ:$CV,E$1,FALSE),IF($A$119="Energie  et  lubrifiants",VLOOKUP($A119,OUTIL!$CY:$DD,E$1,FALSE),IF($A$119="Or industriel",VLOOKUP($A119,OUTIL!$DG:$DL,E$1,FALSE),IF($A$119="Produits bruts d'origine animale et vegetale",VLOOKUP($A119,OUTIL!$DO:$DT,E$1,FALSE),IF($A$119="Produits bruts d'origine minerale",VLOOKUP($A119,OUTIL!$DW:$EB,E$1,FALSE),IF($A$119="Produits finis de consommation",VLOOKUP($A119,OUTIL!$EE:$EJ,E$1,FALSE),IF($A$119="Produits finis d'equipement agricole",VLOOKUP($A119,OUTIL!$EM:$ER,E$1,FALSE),IF($A$119="Produits finis d'equipement industriel",VLOOKUP($A119,OUTIL!$EU:$EZ,E$1,FALSE),"Ahmadovitch")))))))))/1000,0)</f>
        <v>311465</v>
      </c>
      <c r="F119" s="2">
        <f>ROUND(IF($A$119="Alimentation, boissons et tabacs",VLOOKUP($A119,OUTIL!$CH:$CM,F$1,FALSE),IF($A$119="Demi produits",VLOOKUP($A119,OUTIL!$CQ:$CV,F$1,FALSE),IF($A$119="Energie  et  lubrifiants",VLOOKUP($A119,OUTIL!$CY:$DD,F$1,FALSE),IF($A$119="Or industriel",VLOOKUP($A119,OUTIL!$DG:$DL,F$1,FALSE),IF($A$119="Produits bruts d'origine animale et vegetale",VLOOKUP($A119,OUTIL!$DO:$DT,F$1,FALSE),IF($A$119="Produits bruts d'origine minerale",VLOOKUP($A119,OUTIL!$DW:$EB,F$1,FALSE),IF($A$119="Produits finis de consommation",VLOOKUP($A119,OUTIL!$EE:$EJ,F$1,FALSE),IF($A$119="Produits finis d'equipement agricole",VLOOKUP($A119,OUTIL!$EM:$ER,F$1,FALSE),IF($A$119="Produits finis d'equipement industriel",VLOOKUP($A119,OUTIL!$EU:$EZ,F$1,FALSE),"Ahmadovitch")))))))))/1000,0)</f>
        <v>41075086</v>
      </c>
    </row>
    <row r="120" spans="1:7" ht="16.5" x14ac:dyDescent="0.3">
      <c r="A120">
        <v>1</v>
      </c>
      <c r="B120" s="5" t="str">
        <f>IF($A$119="Alimentation, boissons et tabacs",VLOOKUP(VLOOKUP($A120,OUTIL!$CH:$CM,B$1,FALSE),REF!$K:$L,2,FALSE),IF($A$119="Demi produits",VLOOKUP(VLOOKUP($A120,OUTIL!$CQ:$CV,B$1,FALSE),REF!$N:$O,2,FALSE),IF($A$119="Energie  et  lubrifiants",VLOOKUP(VLOOKUP($A120,OUTIL!$CY:$DD,B$1,FALSE),REF!$Z:$AA,2,FALSE),IF($A$119="Or industriel",VLOOKUP(VLOOKUP($A120,OUTIL!$DG:$DL,B$1,FALSE),REF!$AC:$AD,2,FALSE),IF($A$119="Produits bruts d'origine animale et vegetale",VLOOKUP(VLOOKUP($A120,OUTIL!$DO:$DT,B$1,FALSE),REF!$Q:$R,2,FALSE),IF($A$119="Produits bruts d'origine minerale",VLOOKUP(VLOOKUP($A120,OUTIL!$DW:$EB,B$1,FALSE),REF!$AF:$AG,2,FALSE),IF($A$119="Produits finis de consommation",VLOOKUP(VLOOKUP($A120,OUTIL!$EE:$EJ,B$1,FALSE),REF!$T:$U,2,FALSE),IF($A$119="Produits finis d'equipement agricole",VLOOKUP(VLOOKUP($A120,OUTIL!$EM:$ER,B$1,FALSE),REF!$AI:$AJ,2,FALSE),IF($A$119="Produits finis d'equipement industriel",VLOOKUP(VLOOKUP($A120,OUTIL!$EU:$EZ,B$1,FALSE),REF!$W:$X,2,FALSE),"Ahmadovitch")))))))))</f>
        <v>Parties d'avions et d'autres véhicules aériens ou spatiaux</v>
      </c>
      <c r="C120" s="5">
        <f>ROUND(IF($A$119="Alimentation, boissons et tabacs",VLOOKUP($A120,OUTIL!$CH:$CM,C$1,FALSE),IF($A$119="Demi produits",VLOOKUP($A120,OUTIL!$CQ:$CV,C$1,FALSE),IF($A$119="Energie  et  lubrifiants",VLOOKUP($A120,OUTIL!$CY:$DD,C$1,FALSE),IF($A$119="Or industriel",VLOOKUP($A120,OUTIL!$DG:$DL,C$1,FALSE),IF($A$119="Produits bruts d'origine animale et vegetale",VLOOKUP($A120,OUTIL!$DO:$DT,C$1,FALSE),IF($A$119="Produits bruts d'origine minerale",VLOOKUP($A120,OUTIL!$DW:$EB,C$1,FALSE),IF($A$119="Produits finis de consommation",VLOOKUP($A120,OUTIL!$EE:$EJ,C$1,FALSE),IF($A$119="Produits finis d'equipement agricole",VLOOKUP($A120,OUTIL!$EM:$ER,C$1,FALSE),IF($A$119="Produits finis d'equipement industriel",VLOOKUP($A120,OUTIL!$EU:$EZ,C$1,FALSE),"Ahmadovitch")))))))))/1000,0)</f>
        <v>744</v>
      </c>
      <c r="D120" s="5">
        <f>ROUND(IF($A$119="Alimentation, boissons et tabacs",VLOOKUP($A120,OUTIL!$CH:$CM,D$1,FALSE),IF($A$119="Demi produits",VLOOKUP($A120,OUTIL!$CQ:$CV,D$1,FALSE),IF($A$119="Energie  et  lubrifiants",VLOOKUP($A120,OUTIL!$CY:$DD,D$1,FALSE),IF($A$119="Or industriel",VLOOKUP($A120,OUTIL!$DG:$DL,D$1,FALSE),IF($A$119="Produits bruts d'origine animale et vegetale",VLOOKUP($A120,OUTIL!$DO:$DT,D$1,FALSE),IF($A$119="Produits bruts d'origine minerale",VLOOKUP($A120,OUTIL!$DW:$EB,D$1,FALSE),IF($A$119="Produits finis de consommation",VLOOKUP($A120,OUTIL!$EE:$EJ,D$1,FALSE),IF($A$119="Produits finis d'equipement agricole",VLOOKUP($A120,OUTIL!$EM:$ER,D$1,FALSE),IF($A$119="Produits finis d'equipement industriel",VLOOKUP($A120,OUTIL!$EU:$EZ,D$1,FALSE),"Ahmadovitch")))))))))/1000,0)</f>
        <v>4879372</v>
      </c>
      <c r="E120" s="5">
        <f>ROUND(IF($A$119="Alimentation, boissons et tabacs",VLOOKUP($A120,OUTIL!$CH:$CM,E$1,FALSE),IF($A$119="Demi produits",VLOOKUP($A120,OUTIL!$CQ:$CV,E$1,FALSE),IF($A$119="Energie  et  lubrifiants",VLOOKUP($A120,OUTIL!$CY:$DD,E$1,FALSE),IF($A$119="Or industriel",VLOOKUP($A120,OUTIL!$DG:$DL,E$1,FALSE),IF($A$119="Produits bruts d'origine animale et vegetale",VLOOKUP($A120,OUTIL!$DO:$DT,E$1,FALSE),IF($A$119="Produits bruts d'origine minerale",VLOOKUP($A120,OUTIL!$DW:$EB,E$1,FALSE),IF($A$119="Produits finis de consommation",VLOOKUP($A120,OUTIL!$EE:$EJ,E$1,FALSE),IF($A$119="Produits finis d'equipement agricole",VLOOKUP($A120,OUTIL!$EM:$ER,E$1,FALSE),IF($A$119="Produits finis d'equipement industriel",VLOOKUP($A120,OUTIL!$EU:$EZ,E$1,FALSE),"Ahmadovitch")))))))))/1000,0)</f>
        <v>814</v>
      </c>
      <c r="F120" s="5">
        <f>ROUND(IF($A$119="Alimentation, boissons et tabacs",VLOOKUP($A120,OUTIL!$CH:$CM,F$1,FALSE),IF($A$119="Demi produits",VLOOKUP($A120,OUTIL!$CQ:$CV,F$1,FALSE),IF($A$119="Energie  et  lubrifiants",VLOOKUP($A120,OUTIL!$CY:$DD,F$1,FALSE),IF($A$119="Or industriel",VLOOKUP($A120,OUTIL!$DG:$DL,F$1,FALSE),IF($A$119="Produits bruts d'origine animale et vegetale",VLOOKUP($A120,OUTIL!$DO:$DT,F$1,FALSE),IF($A$119="Produits bruts d'origine minerale",VLOOKUP($A120,OUTIL!$DW:$EB,F$1,FALSE),IF($A$119="Produits finis de consommation",VLOOKUP($A120,OUTIL!$EE:$EJ,F$1,FALSE),IF($A$119="Produits finis d'equipement agricole",VLOOKUP($A120,OUTIL!$EM:$ER,F$1,FALSE),IF($A$119="Produits finis d'equipement industriel",VLOOKUP($A120,OUTIL!$EU:$EZ,F$1,FALSE),"Ahmadovitch")))))))))/1000,0)</f>
        <v>3704832</v>
      </c>
    </row>
    <row r="121" spans="1:7" ht="16.5" x14ac:dyDescent="0.3">
      <c r="A121">
        <v>2</v>
      </c>
      <c r="B121" s="5" t="str">
        <f>IF($A$119="Alimentation, boissons et tabacs",VLOOKUP(VLOOKUP($A121,OUTIL!$CH:$CM,B$1,FALSE),REF!$K:$L,2,FALSE),IF($A$119="Demi produits",VLOOKUP(VLOOKUP($A121,OUTIL!$CQ:$CV,B$1,FALSE),REF!$N:$O,2,FALSE),IF($A$119="Energie  et  lubrifiants",VLOOKUP(VLOOKUP($A121,OUTIL!$CY:$DD,B$1,FALSE),REF!$Z:$AA,2,FALSE),IF($A$119="Or industriel",VLOOKUP(VLOOKUP($A121,OUTIL!$DG:$DL,B$1,FALSE),REF!$AC:$AD,2,FALSE),IF($A$119="Produits bruts d'origine animale et vegetale",VLOOKUP(VLOOKUP($A121,OUTIL!$DO:$DT,B$1,FALSE),REF!$Q:$R,2,FALSE),IF($A$119="Produits bruts d'origine minerale",VLOOKUP(VLOOKUP($A121,OUTIL!$DW:$EB,B$1,FALSE),REF!$AF:$AG,2,FALSE),IF($A$119="Produits finis de consommation",VLOOKUP(VLOOKUP($A121,OUTIL!$EE:$EJ,B$1,FALSE),REF!$T:$U,2,FALSE),IF($A$119="Produits finis d'equipement agricole",VLOOKUP(VLOOKUP($A121,OUTIL!$EM:$ER,B$1,FALSE),REF!$AI:$AJ,2,FALSE),IF($A$119="Produits finis d'equipement industriel",VLOOKUP(VLOOKUP($A121,OUTIL!$EU:$EZ,B$1,FALSE),REF!$W:$X,2,FALSE),"Ahmadovitch")))))))))</f>
        <v>Appareils pour la coupure ou la connexion des circuits électriques et résistances</v>
      </c>
      <c r="C121" s="5">
        <f>ROUND(IF($A$119="Alimentation, boissons et tabacs",VLOOKUP($A121,OUTIL!$CH:$CM,C$1,FALSE),IF($A$119="Demi produits",VLOOKUP($A121,OUTIL!$CQ:$CV,C$1,FALSE),IF($A$119="Energie  et  lubrifiants",VLOOKUP($A121,OUTIL!$CY:$DD,C$1,FALSE),IF($A$119="Or industriel",VLOOKUP($A121,OUTIL!$DG:$DL,C$1,FALSE),IF($A$119="Produits bruts d'origine animale et vegetale",VLOOKUP($A121,OUTIL!$DO:$DT,C$1,FALSE),IF($A$119="Produits bruts d'origine minerale",VLOOKUP($A121,OUTIL!$DW:$EB,C$1,FALSE),IF($A$119="Produits finis de consommation",VLOOKUP($A121,OUTIL!$EE:$EJ,C$1,FALSE),IF($A$119="Produits finis d'equipement agricole",VLOOKUP($A121,OUTIL!$EM:$ER,C$1,FALSE),IF($A$119="Produits finis d'equipement industriel",VLOOKUP($A121,OUTIL!$EU:$EZ,C$1,FALSE),"Ahmadovitch")))))))))/1000,0)</f>
        <v>10846</v>
      </c>
      <c r="D121" s="5">
        <f>ROUND(IF($A$119="Alimentation, boissons et tabacs",VLOOKUP($A121,OUTIL!$CH:$CM,D$1,FALSE),IF($A$119="Demi produits",VLOOKUP($A121,OUTIL!$CQ:$CV,D$1,FALSE),IF($A$119="Energie  et  lubrifiants",VLOOKUP($A121,OUTIL!$CY:$DD,D$1,FALSE),IF($A$119="Or industriel",VLOOKUP($A121,OUTIL!$DG:$DL,D$1,FALSE),IF($A$119="Produits bruts d'origine animale et vegetale",VLOOKUP($A121,OUTIL!$DO:$DT,D$1,FALSE),IF($A$119="Produits bruts d'origine minerale",VLOOKUP($A121,OUTIL!$DW:$EB,D$1,FALSE),IF($A$119="Produits finis de consommation",VLOOKUP($A121,OUTIL!$EE:$EJ,D$1,FALSE),IF($A$119="Produits finis d'equipement agricole",VLOOKUP($A121,OUTIL!$EM:$ER,D$1,FALSE),IF($A$119="Produits finis d'equipement industriel",VLOOKUP($A121,OUTIL!$EU:$EZ,D$1,FALSE),"Ahmadovitch")))))))))/1000,0)</f>
        <v>4664968</v>
      </c>
      <c r="E121" s="5">
        <f>ROUND(IF($A$119="Alimentation, boissons et tabacs",VLOOKUP($A121,OUTIL!$CH:$CM,E$1,FALSE),IF($A$119="Demi produits",VLOOKUP($A121,OUTIL!$CQ:$CV,E$1,FALSE),IF($A$119="Energie  et  lubrifiants",VLOOKUP($A121,OUTIL!$CY:$DD,E$1,FALSE),IF($A$119="Or industriel",VLOOKUP($A121,OUTIL!$DG:$DL,E$1,FALSE),IF($A$119="Produits bruts d'origine animale et vegetale",VLOOKUP($A121,OUTIL!$DO:$DT,E$1,FALSE),IF($A$119="Produits bruts d'origine minerale",VLOOKUP($A121,OUTIL!$DW:$EB,E$1,FALSE),IF($A$119="Produits finis de consommation",VLOOKUP($A121,OUTIL!$EE:$EJ,E$1,FALSE),IF($A$119="Produits finis d'equipement agricole",VLOOKUP($A121,OUTIL!$EM:$ER,E$1,FALSE),IF($A$119="Produits finis d'equipement industriel",VLOOKUP($A121,OUTIL!$EU:$EZ,E$1,FALSE),"Ahmadovitch")))))))))/1000,0)</f>
        <v>9413</v>
      </c>
      <c r="F121" s="5">
        <f>ROUND(IF($A$119="Alimentation, boissons et tabacs",VLOOKUP($A121,OUTIL!$CH:$CM,F$1,FALSE),IF($A$119="Demi produits",VLOOKUP($A121,OUTIL!$CQ:$CV,F$1,FALSE),IF($A$119="Energie  et  lubrifiants",VLOOKUP($A121,OUTIL!$CY:$DD,F$1,FALSE),IF($A$119="Or industriel",VLOOKUP($A121,OUTIL!$DG:$DL,F$1,FALSE),IF($A$119="Produits bruts d'origine animale et vegetale",VLOOKUP($A121,OUTIL!$DO:$DT,F$1,FALSE),IF($A$119="Produits bruts d'origine minerale",VLOOKUP($A121,OUTIL!$DW:$EB,F$1,FALSE),IF($A$119="Produits finis de consommation",VLOOKUP($A121,OUTIL!$EE:$EJ,F$1,FALSE),IF($A$119="Produits finis d'equipement agricole",VLOOKUP($A121,OUTIL!$EM:$ER,F$1,FALSE),IF($A$119="Produits finis d'equipement industriel",VLOOKUP($A121,OUTIL!$EU:$EZ,F$1,FALSE),"Ahmadovitch")))))))))/1000,0)</f>
        <v>3936534</v>
      </c>
    </row>
    <row r="122" spans="1:7" ht="16.5" x14ac:dyDescent="0.3">
      <c r="A122">
        <v>3</v>
      </c>
      <c r="B122" s="5" t="str">
        <f>IF($A$119="Alimentation, boissons et tabacs",VLOOKUP(VLOOKUP($A122,OUTIL!$CH:$CM,B$1,FALSE),REF!$K:$L,2,FALSE),IF($A$119="Demi produits",VLOOKUP(VLOOKUP($A122,OUTIL!$CQ:$CV,B$1,FALSE),REF!$N:$O,2,FALSE),IF($A$119="Energie  et  lubrifiants",VLOOKUP(VLOOKUP($A122,OUTIL!$CY:$DD,B$1,FALSE),REF!$Z:$AA,2,FALSE),IF($A$119="Or industriel",VLOOKUP(VLOOKUP($A122,OUTIL!$DG:$DL,B$1,FALSE),REF!$AC:$AD,2,FALSE),IF($A$119="Produits bruts d'origine animale et vegetale",VLOOKUP(VLOOKUP($A122,OUTIL!$DO:$DT,B$1,FALSE),REF!$Q:$R,2,FALSE),IF($A$119="Produits bruts d'origine minerale",VLOOKUP(VLOOKUP($A122,OUTIL!$DW:$EB,B$1,FALSE),REF!$AF:$AG,2,FALSE),IF($A$119="Produits finis de consommation",VLOOKUP(VLOOKUP($A122,OUTIL!$EE:$EJ,B$1,FALSE),REF!$T:$U,2,FALSE),IF($A$119="Produits finis d'equipement agricole",VLOOKUP(VLOOKUP($A122,OUTIL!$EM:$ER,B$1,FALSE),REF!$AI:$AJ,2,FALSE),IF($A$119="Produits finis d'equipement industriel",VLOOKUP(VLOOKUP($A122,OUTIL!$EU:$EZ,B$1,FALSE),REF!$W:$X,2,FALSE),"Ahmadovitch")))))))))</f>
        <v>Moteurs à pistons; autres moteurs et leurs parties</v>
      </c>
      <c r="C122" s="5">
        <f>ROUND(IF($A$119="Alimentation, boissons et tabacs",VLOOKUP($A122,OUTIL!$CH:$CM,C$1,FALSE),IF($A$119="Demi produits",VLOOKUP($A122,OUTIL!$CQ:$CV,C$1,FALSE),IF($A$119="Energie  et  lubrifiants",VLOOKUP($A122,OUTIL!$CY:$DD,C$1,FALSE),IF($A$119="Or industriel",VLOOKUP($A122,OUTIL!$DG:$DL,C$1,FALSE),IF($A$119="Produits bruts d'origine animale et vegetale",VLOOKUP($A122,OUTIL!$DO:$DT,C$1,FALSE),IF($A$119="Produits bruts d'origine minerale",VLOOKUP($A122,OUTIL!$DW:$EB,C$1,FALSE),IF($A$119="Produits finis de consommation",VLOOKUP($A122,OUTIL!$EE:$EJ,C$1,FALSE),IF($A$119="Produits finis d'equipement agricole",VLOOKUP($A122,OUTIL!$EM:$ER,C$1,FALSE),IF($A$119="Produits finis d'equipement industriel",VLOOKUP($A122,OUTIL!$EU:$EZ,C$1,FALSE),"Ahmadovitch")))))))))/1000,0)</f>
        <v>28988</v>
      </c>
      <c r="D122" s="5">
        <f>ROUND(IF($A$119="Alimentation, boissons et tabacs",VLOOKUP($A122,OUTIL!$CH:$CM,D$1,FALSE),IF($A$119="Demi produits",VLOOKUP($A122,OUTIL!$CQ:$CV,D$1,FALSE),IF($A$119="Energie  et  lubrifiants",VLOOKUP($A122,OUTIL!$CY:$DD,D$1,FALSE),IF($A$119="Or industriel",VLOOKUP($A122,OUTIL!$DG:$DL,D$1,FALSE),IF($A$119="Produits bruts d'origine animale et vegetale",VLOOKUP($A122,OUTIL!$DO:$DT,D$1,FALSE),IF($A$119="Produits bruts d'origine minerale",VLOOKUP($A122,OUTIL!$DW:$EB,D$1,FALSE),IF($A$119="Produits finis de consommation",VLOOKUP($A122,OUTIL!$EE:$EJ,D$1,FALSE),IF($A$119="Produits finis d'equipement agricole",VLOOKUP($A122,OUTIL!$EM:$ER,D$1,FALSE),IF($A$119="Produits finis d'equipement industriel",VLOOKUP($A122,OUTIL!$EU:$EZ,D$1,FALSE),"Ahmadovitch")))))))))/1000,0)</f>
        <v>4270949</v>
      </c>
      <c r="E122" s="5">
        <f>ROUND(IF($A$119="Alimentation, boissons et tabacs",VLOOKUP($A122,OUTIL!$CH:$CM,E$1,FALSE),IF($A$119="Demi produits",VLOOKUP($A122,OUTIL!$CQ:$CV,E$1,FALSE),IF($A$119="Energie  et  lubrifiants",VLOOKUP($A122,OUTIL!$CY:$DD,E$1,FALSE),IF($A$119="Or industriel",VLOOKUP($A122,OUTIL!$DG:$DL,E$1,FALSE),IF($A$119="Produits bruts d'origine animale et vegetale",VLOOKUP($A122,OUTIL!$DO:$DT,E$1,FALSE),IF($A$119="Produits bruts d'origine minerale",VLOOKUP($A122,OUTIL!$DW:$EB,E$1,FALSE),IF($A$119="Produits finis de consommation",VLOOKUP($A122,OUTIL!$EE:$EJ,E$1,FALSE),IF($A$119="Produits finis d'equipement agricole",VLOOKUP($A122,OUTIL!$EM:$ER,E$1,FALSE),IF($A$119="Produits finis d'equipement industriel",VLOOKUP($A122,OUTIL!$EU:$EZ,E$1,FALSE),"Ahmadovitch")))))))))/1000,0)</f>
        <v>24739</v>
      </c>
      <c r="F122" s="5">
        <f>ROUND(IF($A$119="Alimentation, boissons et tabacs",VLOOKUP($A122,OUTIL!$CH:$CM,F$1,FALSE),IF($A$119="Demi produits",VLOOKUP($A122,OUTIL!$CQ:$CV,F$1,FALSE),IF($A$119="Energie  et  lubrifiants",VLOOKUP($A122,OUTIL!$CY:$DD,F$1,FALSE),IF($A$119="Or industriel",VLOOKUP($A122,OUTIL!$DG:$DL,F$1,FALSE),IF($A$119="Produits bruts d'origine animale et vegetale",VLOOKUP($A122,OUTIL!$DO:$DT,F$1,FALSE),IF($A$119="Produits bruts d'origine minerale",VLOOKUP($A122,OUTIL!$DW:$EB,F$1,FALSE),IF($A$119="Produits finis de consommation",VLOOKUP($A122,OUTIL!$EE:$EJ,F$1,FALSE),IF($A$119="Produits finis d'equipement agricole",VLOOKUP($A122,OUTIL!$EM:$ER,F$1,FALSE),IF($A$119="Produits finis d'equipement industriel",VLOOKUP($A122,OUTIL!$EU:$EZ,F$1,FALSE),"Ahmadovitch")))))))))/1000,0)</f>
        <v>3445595</v>
      </c>
    </row>
    <row r="123" spans="1:7" s="19" customFormat="1" ht="16.5" x14ac:dyDescent="0.3">
      <c r="A123">
        <v>4</v>
      </c>
      <c r="B123" s="5" t="str">
        <f>IF($A$119="Alimentation, boissons et tabacs",VLOOKUP(VLOOKUP($A123,OUTIL!$CH:$CM,B$1,FALSE),REF!$K:$L,2,FALSE),IF($A$119="Demi produits",VLOOKUP(VLOOKUP($A123,OUTIL!$CQ:$CV,B$1,FALSE),REF!$N:$O,2,FALSE),IF($A$119="Energie  et  lubrifiants",VLOOKUP(VLOOKUP($A123,OUTIL!$CY:$DD,B$1,FALSE),REF!$Z:$AA,2,FALSE),IF($A$119="Or industriel",VLOOKUP(VLOOKUP($A123,OUTIL!$DG:$DL,B$1,FALSE),REF!$AC:$AD,2,FALSE),IF($A$119="Produits bruts d'origine animale et vegetale",VLOOKUP(VLOOKUP($A123,OUTIL!$DO:$DT,B$1,FALSE),REF!$Q:$R,2,FALSE),IF($A$119="Produits bruts d'origine minerale",VLOOKUP(VLOOKUP($A123,OUTIL!$DW:$EB,B$1,FALSE),REF!$AF:$AG,2,FALSE),IF($A$119="Produits finis de consommation",VLOOKUP(VLOOKUP($A123,OUTIL!$EE:$EJ,B$1,FALSE),REF!$T:$U,2,FALSE),IF($A$119="Produits finis d'equipement agricole",VLOOKUP(VLOOKUP($A123,OUTIL!$EM:$ER,B$1,FALSE),REF!$AI:$AJ,2,FALSE),IF($A$119="Produits finis d'equipement industriel",VLOOKUP(VLOOKUP($A123,OUTIL!$EU:$EZ,B$1,FALSE),REF!$W:$X,2,FALSE),"Ahmadovitch")))))))))</f>
        <v>Fils, câbles et autres conducteurs isolés pour l'électricité</v>
      </c>
      <c r="C123" s="5">
        <f>ROUND(IF($A$119="Alimentation, boissons et tabacs",VLOOKUP($A123,OUTIL!$CH:$CM,C$1,FALSE),IF($A$119="Demi produits",VLOOKUP($A123,OUTIL!$CQ:$CV,C$1,FALSE),IF($A$119="Energie  et  lubrifiants",VLOOKUP($A123,OUTIL!$CY:$DD,C$1,FALSE),IF($A$119="Or industriel",VLOOKUP($A123,OUTIL!$DG:$DL,C$1,FALSE),IF($A$119="Produits bruts d'origine animale et vegetale",VLOOKUP($A123,OUTIL!$DO:$DT,C$1,FALSE),IF($A$119="Produits bruts d'origine minerale",VLOOKUP($A123,OUTIL!$DW:$EB,C$1,FALSE),IF($A$119="Produits finis de consommation",VLOOKUP($A123,OUTIL!$EE:$EJ,C$1,FALSE),IF($A$119="Produits finis d'equipement agricole",VLOOKUP($A123,OUTIL!$EM:$ER,C$1,FALSE),IF($A$119="Produits finis d'equipement industriel",VLOOKUP($A123,OUTIL!$EU:$EZ,C$1,FALSE),"Ahmadovitch")))))))))/1000,0)</f>
        <v>20861</v>
      </c>
      <c r="D123" s="5">
        <f>ROUND(IF($A$119="Alimentation, boissons et tabacs",VLOOKUP($A123,OUTIL!$CH:$CM,D$1,FALSE),IF($A$119="Demi produits",VLOOKUP($A123,OUTIL!$CQ:$CV,D$1,FALSE),IF($A$119="Energie  et  lubrifiants",VLOOKUP($A123,OUTIL!$CY:$DD,D$1,FALSE),IF($A$119="Or industriel",VLOOKUP($A123,OUTIL!$DG:$DL,D$1,FALSE),IF($A$119="Produits bruts d'origine animale et vegetale",VLOOKUP($A123,OUTIL!$DO:$DT,D$1,FALSE),IF($A$119="Produits bruts d'origine minerale",VLOOKUP($A123,OUTIL!$DW:$EB,D$1,FALSE),IF($A$119="Produits finis de consommation",VLOOKUP($A123,OUTIL!$EE:$EJ,D$1,FALSE),IF($A$119="Produits finis d'equipement agricole",VLOOKUP($A123,OUTIL!$EM:$ER,D$1,FALSE),IF($A$119="Produits finis d'equipement industriel",VLOOKUP($A123,OUTIL!$EU:$EZ,D$1,FALSE),"Ahmadovitch")))))))))/1000,0)</f>
        <v>4139552</v>
      </c>
      <c r="E123" s="5">
        <f>ROUND(IF($A$119="Alimentation, boissons et tabacs",VLOOKUP($A123,OUTIL!$CH:$CM,E$1,FALSE),IF($A$119="Demi produits",VLOOKUP($A123,OUTIL!$CQ:$CV,E$1,FALSE),IF($A$119="Energie  et  lubrifiants",VLOOKUP($A123,OUTIL!$CY:$DD,E$1,FALSE),IF($A$119="Or industriel",VLOOKUP($A123,OUTIL!$DG:$DL,E$1,FALSE),IF($A$119="Produits bruts d'origine animale et vegetale",VLOOKUP($A123,OUTIL!$DO:$DT,E$1,FALSE),IF($A$119="Produits bruts d'origine minerale",VLOOKUP($A123,OUTIL!$DW:$EB,E$1,FALSE),IF($A$119="Produits finis de consommation",VLOOKUP($A123,OUTIL!$EE:$EJ,E$1,FALSE),IF($A$119="Produits finis d'equipement agricole",VLOOKUP($A123,OUTIL!$EM:$ER,E$1,FALSE),IF($A$119="Produits finis d'equipement industriel",VLOOKUP($A123,OUTIL!$EU:$EZ,E$1,FALSE),"Ahmadovitch")))))))))/1000,0)</f>
        <v>16483</v>
      </c>
      <c r="F123" s="5">
        <f>ROUND(IF($A$119="Alimentation, boissons et tabacs",VLOOKUP($A123,OUTIL!$CH:$CM,F$1,FALSE),IF($A$119="Demi produits",VLOOKUP($A123,OUTIL!$CQ:$CV,F$1,FALSE),IF($A$119="Energie  et  lubrifiants",VLOOKUP($A123,OUTIL!$CY:$DD,F$1,FALSE),IF($A$119="Or industriel",VLOOKUP($A123,OUTIL!$DG:$DL,F$1,FALSE),IF($A$119="Produits bruts d'origine animale et vegetale",VLOOKUP($A123,OUTIL!$DO:$DT,F$1,FALSE),IF($A$119="Produits bruts d'origine minerale",VLOOKUP($A123,OUTIL!$DW:$EB,F$1,FALSE),IF($A$119="Produits finis de consommation",VLOOKUP($A123,OUTIL!$EE:$EJ,F$1,FALSE),IF($A$119="Produits finis d'equipement agricole",VLOOKUP($A123,OUTIL!$EM:$ER,F$1,FALSE),IF($A$119="Produits finis d'equipement industriel",VLOOKUP($A123,OUTIL!$EU:$EZ,F$1,FALSE),"Ahmadovitch")))))))))/1000,0)</f>
        <v>3372676</v>
      </c>
      <c r="G123"/>
    </row>
    <row r="124" spans="1:7" s="19" customFormat="1" ht="16.5" x14ac:dyDescent="0.3">
      <c r="A124">
        <v>5</v>
      </c>
      <c r="B124" s="5" t="str">
        <f>IF($A$119="Alimentation, boissons et tabacs",VLOOKUP(VLOOKUP($A124,OUTIL!$CH:$CM,B$1,FALSE),REF!$K:$L,2,FALSE),IF($A$119="Demi produits",VLOOKUP(VLOOKUP($A124,OUTIL!$CQ:$CV,B$1,FALSE),REF!$N:$O,2,FALSE),IF($A$119="Energie  et  lubrifiants",VLOOKUP(VLOOKUP($A124,OUTIL!$CY:$DD,B$1,FALSE),REF!$Z:$AA,2,FALSE),IF($A$119="Or industriel",VLOOKUP(VLOOKUP($A124,OUTIL!$DG:$DL,B$1,FALSE),REF!$AC:$AD,2,FALSE),IF($A$119="Produits bruts d'origine animale et vegetale",VLOOKUP(VLOOKUP($A124,OUTIL!$DO:$DT,B$1,FALSE),REF!$Q:$R,2,FALSE),IF($A$119="Produits bruts d'origine minerale",VLOOKUP(VLOOKUP($A124,OUTIL!$DW:$EB,B$1,FALSE),REF!$AF:$AG,2,FALSE),IF($A$119="Produits finis de consommation",VLOOKUP(VLOOKUP($A124,OUTIL!$EE:$EJ,B$1,FALSE),REF!$T:$U,2,FALSE),IF($A$119="Produits finis d'equipement agricole",VLOOKUP(VLOOKUP($A124,OUTIL!$EM:$ER,B$1,FALSE),REF!$AI:$AJ,2,FALSE),IF($A$119="Produits finis d'equipement industriel",VLOOKUP(VLOOKUP($A124,OUTIL!$EU:$EZ,B$1,FALSE),REF!$W:$X,2,FALSE),"Ahmadovitch")))))))))</f>
        <v>Machines et appareils divers</v>
      </c>
      <c r="C124" s="5">
        <f>ROUND(IF($A$119="Alimentation, boissons et tabacs",VLOOKUP($A124,OUTIL!$CH:$CM,C$1,FALSE),IF($A$119="Demi produits",VLOOKUP($A124,OUTIL!$CQ:$CV,C$1,FALSE),IF($A$119="Energie  et  lubrifiants",VLOOKUP($A124,OUTIL!$CY:$DD,C$1,FALSE),IF($A$119="Or industriel",VLOOKUP($A124,OUTIL!$DG:$DL,C$1,FALSE),IF($A$119="Produits bruts d'origine animale et vegetale",VLOOKUP($A124,OUTIL!$DO:$DT,C$1,FALSE),IF($A$119="Produits bruts d'origine minerale",VLOOKUP($A124,OUTIL!$DW:$EB,C$1,FALSE),IF($A$119="Produits finis de consommation",VLOOKUP($A124,OUTIL!$EE:$EJ,C$1,FALSE),IF($A$119="Produits finis d'equipement agricole",VLOOKUP($A124,OUTIL!$EM:$ER,C$1,FALSE),IF($A$119="Produits finis d'equipement industriel",VLOOKUP($A124,OUTIL!$EU:$EZ,C$1,FALSE),"Ahmadovitch")))))))))/1000,0)</f>
        <v>34594</v>
      </c>
      <c r="D124" s="5">
        <f>ROUND(IF($A$119="Alimentation, boissons et tabacs",VLOOKUP($A124,OUTIL!$CH:$CM,D$1,FALSE),IF($A$119="Demi produits",VLOOKUP($A124,OUTIL!$CQ:$CV,D$1,FALSE),IF($A$119="Energie  et  lubrifiants",VLOOKUP($A124,OUTIL!$CY:$DD,D$1,FALSE),IF($A$119="Or industriel",VLOOKUP($A124,OUTIL!$DG:$DL,D$1,FALSE),IF($A$119="Produits bruts d'origine animale et vegetale",VLOOKUP($A124,OUTIL!$DO:$DT,D$1,FALSE),IF($A$119="Produits bruts d'origine minerale",VLOOKUP($A124,OUTIL!$DW:$EB,D$1,FALSE),IF($A$119="Produits finis de consommation",VLOOKUP($A124,OUTIL!$EE:$EJ,D$1,FALSE),IF($A$119="Produits finis d'equipement agricole",VLOOKUP($A124,OUTIL!$EM:$ER,D$1,FALSE),IF($A$119="Produits finis d'equipement industriel",VLOOKUP($A124,OUTIL!$EU:$EZ,D$1,FALSE),"Ahmadovitch")))))))))/1000,0)</f>
        <v>3214251</v>
      </c>
      <c r="E124" s="5">
        <f>ROUND(IF($A$119="Alimentation, boissons et tabacs",VLOOKUP($A124,OUTIL!$CH:$CM,E$1,FALSE),IF($A$119="Demi produits",VLOOKUP($A124,OUTIL!$CQ:$CV,E$1,FALSE),IF($A$119="Energie  et  lubrifiants",VLOOKUP($A124,OUTIL!$CY:$DD,E$1,FALSE),IF($A$119="Or industriel",VLOOKUP($A124,OUTIL!$DG:$DL,E$1,FALSE),IF($A$119="Produits bruts d'origine animale et vegetale",VLOOKUP($A124,OUTIL!$DO:$DT,E$1,FALSE),IF($A$119="Produits bruts d'origine minerale",VLOOKUP($A124,OUTIL!$DW:$EB,E$1,FALSE),IF($A$119="Produits finis de consommation",VLOOKUP($A124,OUTIL!$EE:$EJ,E$1,FALSE),IF($A$119="Produits finis d'equipement agricole",VLOOKUP($A124,OUTIL!$EM:$ER,E$1,FALSE),IF($A$119="Produits finis d'equipement industriel",VLOOKUP($A124,OUTIL!$EU:$EZ,E$1,FALSE),"Ahmadovitch")))))))))/1000,0)</f>
        <v>26347</v>
      </c>
      <c r="F124" s="5">
        <f>ROUND(IF($A$119="Alimentation, boissons et tabacs",VLOOKUP($A124,OUTIL!$CH:$CM,F$1,FALSE),IF($A$119="Demi produits",VLOOKUP($A124,OUTIL!$CQ:$CV,F$1,FALSE),IF($A$119="Energie  et  lubrifiants",VLOOKUP($A124,OUTIL!$CY:$DD,F$1,FALSE),IF($A$119="Or industriel",VLOOKUP($A124,OUTIL!$DG:$DL,F$1,FALSE),IF($A$119="Produits bruts d'origine animale et vegetale",VLOOKUP($A124,OUTIL!$DO:$DT,F$1,FALSE),IF($A$119="Produits bruts d'origine minerale",VLOOKUP($A124,OUTIL!$DW:$EB,F$1,FALSE),IF($A$119="Produits finis de consommation",VLOOKUP($A124,OUTIL!$EE:$EJ,F$1,FALSE),IF($A$119="Produits finis d'equipement agricole",VLOOKUP($A124,OUTIL!$EM:$ER,F$1,FALSE),IF($A$119="Produits finis d'equipement industriel",VLOOKUP($A124,OUTIL!$EU:$EZ,F$1,FALSE),"Ahmadovitch")))))))))/1000,0)</f>
        <v>3036893</v>
      </c>
      <c r="G124"/>
    </row>
    <row r="125" spans="1:7" s="19" customFormat="1" ht="16.5" x14ac:dyDescent="0.3">
      <c r="A125">
        <v>6</v>
      </c>
      <c r="B125" s="5" t="str">
        <f>IF($A$119="Alimentation, boissons et tabacs",VLOOKUP(VLOOKUP($A125,OUTIL!$CH:$CM,B$1,FALSE),REF!$K:$L,2,FALSE),IF($A$119="Demi produits",VLOOKUP(VLOOKUP($A125,OUTIL!$CQ:$CV,B$1,FALSE),REF!$N:$O,2,FALSE),IF($A$119="Energie  et  lubrifiants",VLOOKUP(VLOOKUP($A125,OUTIL!$CY:$DD,B$1,FALSE),REF!$Z:$AA,2,FALSE),IF($A$119="Or industriel",VLOOKUP(VLOOKUP($A125,OUTIL!$DG:$DL,B$1,FALSE),REF!$AC:$AD,2,FALSE),IF($A$119="Produits bruts d'origine animale et vegetale",VLOOKUP(VLOOKUP($A125,OUTIL!$DO:$DT,B$1,FALSE),REF!$Q:$R,2,FALSE),IF($A$119="Produits bruts d'origine minerale",VLOOKUP(VLOOKUP($A125,OUTIL!$DW:$EB,B$1,FALSE),REF!$AF:$AG,2,FALSE),IF($A$119="Produits finis de consommation",VLOOKUP(VLOOKUP($A125,OUTIL!$EE:$EJ,B$1,FALSE),REF!$T:$U,2,FALSE),IF($A$119="Produits finis d'equipement agricole",VLOOKUP(VLOOKUP($A125,OUTIL!$EM:$ER,B$1,FALSE),REF!$AI:$AJ,2,FALSE),IF($A$119="Produits finis d'equipement industriel",VLOOKUP(VLOOKUP($A125,OUTIL!$EU:$EZ,B$1,FALSE),REF!$W:$X,2,FALSE),"Ahmadovitch")))))))))</f>
        <v>Voitures utilitaires</v>
      </c>
      <c r="C125" s="5">
        <f>ROUND(IF($A$119="Alimentation, boissons et tabacs",VLOOKUP($A125,OUTIL!$CH:$CM,C$1,FALSE),IF($A$119="Demi produits",VLOOKUP($A125,OUTIL!$CQ:$CV,C$1,FALSE),IF($A$119="Energie  et  lubrifiants",VLOOKUP($A125,OUTIL!$CY:$DD,C$1,FALSE),IF($A$119="Or industriel",VLOOKUP($A125,OUTIL!$DG:$DL,C$1,FALSE),IF($A$119="Produits bruts d'origine animale et vegetale",VLOOKUP($A125,OUTIL!$DO:$DT,C$1,FALSE),IF($A$119="Produits bruts d'origine minerale",VLOOKUP($A125,OUTIL!$DW:$EB,C$1,FALSE),IF($A$119="Produits finis de consommation",VLOOKUP($A125,OUTIL!$EE:$EJ,C$1,FALSE),IF($A$119="Produits finis d'equipement agricole",VLOOKUP($A125,OUTIL!$EM:$ER,C$1,FALSE),IF($A$119="Produits finis d'equipement industriel",VLOOKUP($A125,OUTIL!$EU:$EZ,C$1,FALSE),"Ahmadovitch")))))))))/1000,0)</f>
        <v>39229</v>
      </c>
      <c r="D125" s="5">
        <f>ROUND(IF($A$119="Alimentation, boissons et tabacs",VLOOKUP($A125,OUTIL!$CH:$CM,D$1,FALSE),IF($A$119="Demi produits",VLOOKUP($A125,OUTIL!$CQ:$CV,D$1,FALSE),IF($A$119="Energie  et  lubrifiants",VLOOKUP($A125,OUTIL!$CY:$DD,D$1,FALSE),IF($A$119="Or industriel",VLOOKUP($A125,OUTIL!$DG:$DL,D$1,FALSE),IF($A$119="Produits bruts d'origine animale et vegetale",VLOOKUP($A125,OUTIL!$DO:$DT,D$1,FALSE),IF($A$119="Produits bruts d'origine minerale",VLOOKUP($A125,OUTIL!$DW:$EB,D$1,FALSE),IF($A$119="Produits finis de consommation",VLOOKUP($A125,OUTIL!$EE:$EJ,D$1,FALSE),IF($A$119="Produits finis d'equipement agricole",VLOOKUP($A125,OUTIL!$EM:$ER,D$1,FALSE),IF($A$119="Produits finis d'equipement industriel",VLOOKUP($A125,OUTIL!$EU:$EZ,D$1,FALSE),"Ahmadovitch")))))))))/1000,0)</f>
        <v>3025755</v>
      </c>
      <c r="E125" s="5">
        <f>ROUND(IF($A$119="Alimentation, boissons et tabacs",VLOOKUP($A125,OUTIL!$CH:$CM,E$1,FALSE),IF($A$119="Demi produits",VLOOKUP($A125,OUTIL!$CQ:$CV,E$1,FALSE),IF($A$119="Energie  et  lubrifiants",VLOOKUP($A125,OUTIL!$CY:$DD,E$1,FALSE),IF($A$119="Or industriel",VLOOKUP($A125,OUTIL!$DG:$DL,E$1,FALSE),IF($A$119="Produits bruts d'origine animale et vegetale",VLOOKUP($A125,OUTIL!$DO:$DT,E$1,FALSE),IF($A$119="Produits bruts d'origine minerale",VLOOKUP($A125,OUTIL!$DW:$EB,E$1,FALSE),IF($A$119="Produits finis de consommation",VLOOKUP($A125,OUTIL!$EE:$EJ,E$1,FALSE),IF($A$119="Produits finis d'equipement agricole",VLOOKUP($A125,OUTIL!$EM:$ER,E$1,FALSE),IF($A$119="Produits finis d'equipement industriel",VLOOKUP($A125,OUTIL!$EU:$EZ,E$1,FALSE),"Ahmadovitch")))))))))/1000,0)</f>
        <v>17240</v>
      </c>
      <c r="F125" s="5">
        <f>ROUND(IF($A$119="Alimentation, boissons et tabacs",VLOOKUP($A125,OUTIL!$CH:$CM,F$1,FALSE),IF($A$119="Demi produits",VLOOKUP($A125,OUTIL!$CQ:$CV,F$1,FALSE),IF($A$119="Energie  et  lubrifiants",VLOOKUP($A125,OUTIL!$CY:$DD,F$1,FALSE),IF($A$119="Or industriel",VLOOKUP($A125,OUTIL!$DG:$DL,F$1,FALSE),IF($A$119="Produits bruts d'origine animale et vegetale",VLOOKUP($A125,OUTIL!$DO:$DT,F$1,FALSE),IF($A$119="Produits bruts d'origine minerale",VLOOKUP($A125,OUTIL!$DW:$EB,F$1,FALSE),IF($A$119="Produits finis de consommation",VLOOKUP($A125,OUTIL!$EE:$EJ,F$1,FALSE),IF($A$119="Produits finis d'equipement agricole",VLOOKUP($A125,OUTIL!$EM:$ER,F$1,FALSE),IF($A$119="Produits finis d'equipement industriel",VLOOKUP($A125,OUTIL!$EU:$EZ,F$1,FALSE),"Ahmadovitch")))))))))/1000,0)</f>
        <v>1333375</v>
      </c>
      <c r="G125"/>
    </row>
    <row r="126" spans="1:7" s="19" customFormat="1" ht="16.5" x14ac:dyDescent="0.3">
      <c r="A126">
        <v>7</v>
      </c>
      <c r="B126" s="5" t="str">
        <f>IF($A$119="Alimentation, boissons et tabacs",VLOOKUP(VLOOKUP($A126,OUTIL!$CH:$CM,B$1,FALSE),REF!$K:$L,2,FALSE),IF($A$119="Demi produits",VLOOKUP(VLOOKUP($A126,OUTIL!$CQ:$CV,B$1,FALSE),REF!$N:$O,2,FALSE),IF($A$119="Energie  et  lubrifiants",VLOOKUP(VLOOKUP($A126,OUTIL!$CY:$DD,B$1,FALSE),REF!$Z:$AA,2,FALSE),IF($A$119="Or industriel",VLOOKUP(VLOOKUP($A126,OUTIL!$DG:$DL,B$1,FALSE),REF!$AC:$AD,2,FALSE),IF($A$119="Produits bruts d'origine animale et vegetale",VLOOKUP(VLOOKUP($A126,OUTIL!$DO:$DT,B$1,FALSE),REF!$Q:$R,2,FALSE),IF($A$119="Produits bruts d'origine minerale",VLOOKUP(VLOOKUP($A126,OUTIL!$DW:$EB,B$1,FALSE),REF!$AF:$AG,2,FALSE),IF($A$119="Produits finis de consommation",VLOOKUP(VLOOKUP($A126,OUTIL!$EE:$EJ,B$1,FALSE),REF!$T:$U,2,FALSE),IF($A$119="Produits finis d'equipement agricole",VLOOKUP(VLOOKUP($A126,OUTIL!$EM:$ER,B$1,FALSE),REF!$AI:$AJ,2,FALSE),IF($A$119="Produits finis d'equipement industriel",VLOOKUP(VLOOKUP($A126,OUTIL!$EU:$EZ,B$1,FALSE),REF!$W:$X,2,FALSE),"Ahmadovitch")))))))))</f>
        <v>Avions et autres véhicules aériens ou spatiaux</v>
      </c>
      <c r="C126" s="5">
        <f>ROUND(IF($A$119="Alimentation, boissons et tabacs",VLOOKUP($A126,OUTIL!$CH:$CM,C$1,FALSE),IF($A$119="Demi produits",VLOOKUP($A126,OUTIL!$CQ:$CV,C$1,FALSE),IF($A$119="Energie  et  lubrifiants",VLOOKUP($A126,OUTIL!$CY:$DD,C$1,FALSE),IF($A$119="Or industriel",VLOOKUP($A126,OUTIL!$DG:$DL,C$1,FALSE),IF($A$119="Produits bruts d'origine animale et vegetale",VLOOKUP($A126,OUTIL!$DO:$DT,C$1,FALSE),IF($A$119="Produits bruts d'origine minerale",VLOOKUP($A126,OUTIL!$DW:$EB,C$1,FALSE),IF($A$119="Produits finis de consommation",VLOOKUP($A126,OUTIL!$EE:$EJ,C$1,FALSE),IF($A$119="Produits finis d'equipement agricole",VLOOKUP($A126,OUTIL!$EM:$ER,C$1,FALSE),IF($A$119="Produits finis d'equipement industriel",VLOOKUP($A126,OUTIL!$EU:$EZ,C$1,FALSE),"Ahmadovitch")))))))))/1000,0)</f>
        <v>317</v>
      </c>
      <c r="D126" s="5">
        <f>ROUND(IF($A$119="Alimentation, boissons et tabacs",VLOOKUP($A126,OUTIL!$CH:$CM,D$1,FALSE),IF($A$119="Demi produits",VLOOKUP($A126,OUTIL!$CQ:$CV,D$1,FALSE),IF($A$119="Energie  et  lubrifiants",VLOOKUP($A126,OUTIL!$CY:$DD,D$1,FALSE),IF($A$119="Or industriel",VLOOKUP($A126,OUTIL!$DG:$DL,D$1,FALSE),IF($A$119="Produits bruts d'origine animale et vegetale",VLOOKUP($A126,OUTIL!$DO:$DT,D$1,FALSE),IF($A$119="Produits bruts d'origine minerale",VLOOKUP($A126,OUTIL!$DW:$EB,D$1,FALSE),IF($A$119="Produits finis de consommation",VLOOKUP($A126,OUTIL!$EE:$EJ,D$1,FALSE),IF($A$119="Produits finis d'equipement agricole",VLOOKUP($A126,OUTIL!$EM:$ER,D$1,FALSE),IF($A$119="Produits finis d'equipement industriel",VLOOKUP($A126,OUTIL!$EU:$EZ,D$1,FALSE),"Ahmadovitch")))))))))/1000,0)</f>
        <v>2567035</v>
      </c>
      <c r="E126" s="5">
        <f>ROUND(IF($A$119="Alimentation, boissons et tabacs",VLOOKUP($A126,OUTIL!$CH:$CM,E$1,FALSE),IF($A$119="Demi produits",VLOOKUP($A126,OUTIL!$CQ:$CV,E$1,FALSE),IF($A$119="Energie  et  lubrifiants",VLOOKUP($A126,OUTIL!$CY:$DD,E$1,FALSE),IF($A$119="Or industriel",VLOOKUP($A126,OUTIL!$DG:$DL,E$1,FALSE),IF($A$119="Produits bruts d'origine animale et vegetale",VLOOKUP($A126,OUTIL!$DO:$DT,E$1,FALSE),IF($A$119="Produits bruts d'origine minerale",VLOOKUP($A126,OUTIL!$DW:$EB,E$1,FALSE),IF($A$119="Produits finis de consommation",VLOOKUP($A126,OUTIL!$EE:$EJ,E$1,FALSE),IF($A$119="Produits finis d'equipement agricole",VLOOKUP($A126,OUTIL!$EM:$ER,E$1,FALSE),IF($A$119="Produits finis d'equipement industriel",VLOOKUP($A126,OUTIL!$EU:$EZ,E$1,FALSE),"Ahmadovitch")))))))))/1000,0)</f>
        <v>55</v>
      </c>
      <c r="F126" s="5">
        <f>ROUND(IF($A$119="Alimentation, boissons et tabacs",VLOOKUP($A126,OUTIL!$CH:$CM,F$1,FALSE),IF($A$119="Demi produits",VLOOKUP($A126,OUTIL!$CQ:$CV,F$1,FALSE),IF($A$119="Energie  et  lubrifiants",VLOOKUP($A126,OUTIL!$CY:$DD,F$1,FALSE),IF($A$119="Or industriel",VLOOKUP($A126,OUTIL!$DG:$DL,F$1,FALSE),IF($A$119="Produits bruts d'origine animale et vegetale",VLOOKUP($A126,OUTIL!$DO:$DT,F$1,FALSE),IF($A$119="Produits bruts d'origine minerale",VLOOKUP($A126,OUTIL!$DW:$EB,F$1,FALSE),IF($A$119="Produits finis de consommation",VLOOKUP($A126,OUTIL!$EE:$EJ,F$1,FALSE),IF($A$119="Produits finis d'equipement agricole",VLOOKUP($A126,OUTIL!$EM:$ER,F$1,FALSE),IF($A$119="Produits finis d'equipement industriel",VLOOKUP($A126,OUTIL!$EU:$EZ,F$1,FALSE),"Ahmadovitch")))))))))/1000,0)</f>
        <v>254262</v>
      </c>
      <c r="G126"/>
    </row>
    <row r="127" spans="1:7" s="19" customFormat="1" ht="16.5" x14ac:dyDescent="0.3">
      <c r="A127">
        <v>8</v>
      </c>
      <c r="B127" s="5" t="str">
        <f>IF($A$119="Alimentation, boissons et tabacs",VLOOKUP(VLOOKUP($A127,OUTIL!$CH:$CM,B$1,FALSE),REF!$K:$L,2,FALSE),IF($A$119="Demi produits",VLOOKUP(VLOOKUP($A127,OUTIL!$CQ:$CV,B$1,FALSE),REF!$N:$O,2,FALSE),IF($A$119="Energie  et  lubrifiants",VLOOKUP(VLOOKUP($A127,OUTIL!$CY:$DD,B$1,FALSE),REF!$Z:$AA,2,FALSE),IF($A$119="Or industriel",VLOOKUP(VLOOKUP($A127,OUTIL!$DG:$DL,B$1,FALSE),REF!$AC:$AD,2,FALSE),IF($A$119="Produits bruts d'origine animale et vegetale",VLOOKUP(VLOOKUP($A127,OUTIL!$DO:$DT,B$1,FALSE),REF!$Q:$R,2,FALSE),IF($A$119="Produits bruts d'origine minerale",VLOOKUP(VLOOKUP($A127,OUTIL!$DW:$EB,B$1,FALSE),REF!$AF:$AG,2,FALSE),IF($A$119="Produits finis de consommation",VLOOKUP(VLOOKUP($A127,OUTIL!$EE:$EJ,B$1,FALSE),REF!$T:$U,2,FALSE),IF($A$119="Produits finis d'equipement agricole",VLOOKUP(VLOOKUP($A127,OUTIL!$EM:$ER,B$1,FALSE),REF!$AI:$AJ,2,FALSE),IF($A$119="Produits finis d'equipement industriel",VLOOKUP(VLOOKUP($A127,OUTIL!$EU:$EZ,B$1,FALSE),REF!$W:$X,2,FALSE),"Ahmadovitch")))))))))</f>
        <v>Turboréacteurs et turbopropulseurs et leurs parties</v>
      </c>
      <c r="C127" s="5">
        <f>ROUND(IF($A$119="Alimentation, boissons et tabacs",VLOOKUP($A127,OUTIL!$CH:$CM,C$1,FALSE),IF($A$119="Demi produits",VLOOKUP($A127,OUTIL!$CQ:$CV,C$1,FALSE),IF($A$119="Energie  et  lubrifiants",VLOOKUP($A127,OUTIL!$CY:$DD,C$1,FALSE),IF($A$119="Or industriel",VLOOKUP($A127,OUTIL!$DG:$DL,C$1,FALSE),IF($A$119="Produits bruts d'origine animale et vegetale",VLOOKUP($A127,OUTIL!$DO:$DT,C$1,FALSE),IF($A$119="Produits bruts d'origine minerale",VLOOKUP($A127,OUTIL!$DW:$EB,C$1,FALSE),IF($A$119="Produits finis de consommation",VLOOKUP($A127,OUTIL!$EE:$EJ,C$1,FALSE),IF($A$119="Produits finis d'equipement agricole",VLOOKUP($A127,OUTIL!$EM:$ER,C$1,FALSE),IF($A$119="Produits finis d'equipement industriel",VLOOKUP($A127,OUTIL!$EU:$EZ,C$1,FALSE),"Ahmadovitch")))))))))/1000,0)</f>
        <v>57</v>
      </c>
      <c r="D127" s="5">
        <f>ROUND(IF($A$119="Alimentation, boissons et tabacs",VLOOKUP($A127,OUTIL!$CH:$CM,D$1,FALSE),IF($A$119="Demi produits",VLOOKUP($A127,OUTIL!$CQ:$CV,D$1,FALSE),IF($A$119="Energie  et  lubrifiants",VLOOKUP($A127,OUTIL!$CY:$DD,D$1,FALSE),IF($A$119="Or industriel",VLOOKUP($A127,OUTIL!$DG:$DL,D$1,FALSE),IF($A$119="Produits bruts d'origine animale et vegetale",VLOOKUP($A127,OUTIL!$DO:$DT,D$1,FALSE),IF($A$119="Produits bruts d'origine minerale",VLOOKUP($A127,OUTIL!$DW:$EB,D$1,FALSE),IF($A$119="Produits finis de consommation",VLOOKUP($A127,OUTIL!$EE:$EJ,D$1,FALSE),IF($A$119="Produits finis d'equipement agricole",VLOOKUP($A127,OUTIL!$EM:$ER,D$1,FALSE),IF($A$119="Produits finis d'equipement industriel",VLOOKUP($A127,OUTIL!$EU:$EZ,D$1,FALSE),"Ahmadovitch")))))))))/1000,0)</f>
        <v>1693327</v>
      </c>
      <c r="E127" s="5">
        <f>ROUND(IF($A$119="Alimentation, boissons et tabacs",VLOOKUP($A127,OUTIL!$CH:$CM,E$1,FALSE),IF($A$119="Demi produits",VLOOKUP($A127,OUTIL!$CQ:$CV,E$1,FALSE),IF($A$119="Energie  et  lubrifiants",VLOOKUP($A127,OUTIL!$CY:$DD,E$1,FALSE),IF($A$119="Or industriel",VLOOKUP($A127,OUTIL!$DG:$DL,E$1,FALSE),IF($A$119="Produits bruts d'origine animale et vegetale",VLOOKUP($A127,OUTIL!$DO:$DT,E$1,FALSE),IF($A$119="Produits bruts d'origine minerale",VLOOKUP($A127,OUTIL!$DW:$EB,E$1,FALSE),IF($A$119="Produits finis de consommation",VLOOKUP($A127,OUTIL!$EE:$EJ,E$1,FALSE),IF($A$119="Produits finis d'equipement agricole",VLOOKUP($A127,OUTIL!$EM:$ER,E$1,FALSE),IF($A$119="Produits finis d'equipement industriel",VLOOKUP($A127,OUTIL!$EU:$EZ,E$1,FALSE),"Ahmadovitch")))))))))/1000,0)</f>
        <v>43</v>
      </c>
      <c r="F127" s="5">
        <f>ROUND(IF($A$119="Alimentation, boissons et tabacs",VLOOKUP($A127,OUTIL!$CH:$CM,F$1,FALSE),IF($A$119="Demi produits",VLOOKUP($A127,OUTIL!$CQ:$CV,F$1,FALSE),IF($A$119="Energie  et  lubrifiants",VLOOKUP($A127,OUTIL!$CY:$DD,F$1,FALSE),IF($A$119="Or industriel",VLOOKUP($A127,OUTIL!$DG:$DL,F$1,FALSE),IF($A$119="Produits bruts d'origine animale et vegetale",VLOOKUP($A127,OUTIL!$DO:$DT,F$1,FALSE),IF($A$119="Produits bruts d'origine minerale",VLOOKUP($A127,OUTIL!$DW:$EB,F$1,FALSE),IF($A$119="Produits finis de consommation",VLOOKUP($A127,OUTIL!$EE:$EJ,F$1,FALSE),IF($A$119="Produits finis d'equipement agricole",VLOOKUP($A127,OUTIL!$EM:$ER,F$1,FALSE),IF($A$119="Produits finis d'equipement industriel",VLOOKUP($A127,OUTIL!$EU:$EZ,F$1,FALSE),"Ahmadovitch")))))))))/1000,0)</f>
        <v>1257099</v>
      </c>
      <c r="G127"/>
    </row>
    <row r="128" spans="1:7" s="19" customFormat="1" ht="16.5" x14ac:dyDescent="0.3">
      <c r="A128">
        <v>9</v>
      </c>
      <c r="B128" s="5" t="str">
        <f>IF($A$119="Alimentation, boissons et tabacs",VLOOKUP(VLOOKUP($A128,OUTIL!$CH:$CM,B$1,FALSE),REF!$K:$L,2,FALSE),IF($A$119="Demi produits",VLOOKUP(VLOOKUP($A128,OUTIL!$CQ:$CV,B$1,FALSE),REF!$N:$O,2,FALSE),IF($A$119="Energie  et  lubrifiants",VLOOKUP(VLOOKUP($A128,OUTIL!$CY:$DD,B$1,FALSE),REF!$Z:$AA,2,FALSE),IF($A$119="Or industriel",VLOOKUP(VLOOKUP($A128,OUTIL!$DG:$DL,B$1,FALSE),REF!$AC:$AD,2,FALSE),IF($A$119="Produits bruts d'origine animale et vegetale",VLOOKUP(VLOOKUP($A128,OUTIL!$DO:$DT,B$1,FALSE),REF!$Q:$R,2,FALSE),IF($A$119="Produits bruts d'origine minerale",VLOOKUP(VLOOKUP($A128,OUTIL!$DW:$EB,B$1,FALSE),REF!$AF:$AG,2,FALSE),IF($A$119="Produits finis de consommation",VLOOKUP(VLOOKUP($A128,OUTIL!$EE:$EJ,B$1,FALSE),REF!$T:$U,2,FALSE),IF($A$119="Produits finis d'equipement agricole",VLOOKUP(VLOOKUP($A128,OUTIL!$EM:$ER,B$1,FALSE),REF!$AI:$AJ,2,FALSE),IF($A$119="Produits finis d'equipement industriel",VLOOKUP(VLOOKUP($A128,OUTIL!$EU:$EZ,B$1,FALSE),REF!$W:$X,2,FALSE),"Ahmadovitch")))))))))</f>
        <v>Pompes et compresseurs</v>
      </c>
      <c r="C128" s="5">
        <f>ROUND(IF($A$119="Alimentation, boissons et tabacs",VLOOKUP($A128,OUTIL!$CH:$CM,C$1,FALSE),IF($A$119="Demi produits",VLOOKUP($A128,OUTIL!$CQ:$CV,C$1,FALSE),IF($A$119="Energie  et  lubrifiants",VLOOKUP($A128,OUTIL!$CY:$DD,C$1,FALSE),IF($A$119="Or industriel",VLOOKUP($A128,OUTIL!$DG:$DL,C$1,FALSE),IF($A$119="Produits bruts d'origine animale et vegetale",VLOOKUP($A128,OUTIL!$DO:$DT,C$1,FALSE),IF($A$119="Produits bruts d'origine minerale",VLOOKUP($A128,OUTIL!$DW:$EB,C$1,FALSE),IF($A$119="Produits finis de consommation",VLOOKUP($A128,OUTIL!$EE:$EJ,C$1,FALSE),IF($A$119="Produits finis d'equipement agricole",VLOOKUP($A128,OUTIL!$EM:$ER,C$1,FALSE),IF($A$119="Produits finis d'equipement industriel",VLOOKUP($A128,OUTIL!$EU:$EZ,C$1,FALSE),"Ahmadovitch")))))))))/1000,0)</f>
        <v>11779</v>
      </c>
      <c r="D128" s="5">
        <f>ROUND(IF($A$119="Alimentation, boissons et tabacs",VLOOKUP($A128,OUTIL!$CH:$CM,D$1,FALSE),IF($A$119="Demi produits",VLOOKUP($A128,OUTIL!$CQ:$CV,D$1,FALSE),IF($A$119="Energie  et  lubrifiants",VLOOKUP($A128,OUTIL!$CY:$DD,D$1,FALSE),IF($A$119="Or industriel",VLOOKUP($A128,OUTIL!$DG:$DL,D$1,FALSE),IF($A$119="Produits bruts d'origine animale et vegetale",VLOOKUP($A128,OUTIL!$DO:$DT,D$1,FALSE),IF($A$119="Produits bruts d'origine minerale",VLOOKUP($A128,OUTIL!$DW:$EB,D$1,FALSE),IF($A$119="Produits finis de consommation",VLOOKUP($A128,OUTIL!$EE:$EJ,D$1,FALSE),IF($A$119="Produits finis d'equipement agricole",VLOOKUP($A128,OUTIL!$EM:$ER,D$1,FALSE),IF($A$119="Produits finis d'equipement industriel",VLOOKUP($A128,OUTIL!$EU:$EZ,D$1,FALSE),"Ahmadovitch")))))))))/1000,0)</f>
        <v>1470305</v>
      </c>
      <c r="E128" s="5">
        <f>ROUND(IF($A$119="Alimentation, boissons et tabacs",VLOOKUP($A128,OUTIL!$CH:$CM,E$1,FALSE),IF($A$119="Demi produits",VLOOKUP($A128,OUTIL!$CQ:$CV,E$1,FALSE),IF($A$119="Energie  et  lubrifiants",VLOOKUP($A128,OUTIL!$CY:$DD,E$1,FALSE),IF($A$119="Or industriel",VLOOKUP($A128,OUTIL!$DG:$DL,E$1,FALSE),IF($A$119="Produits bruts d'origine animale et vegetale",VLOOKUP($A128,OUTIL!$DO:$DT,E$1,FALSE),IF($A$119="Produits bruts d'origine minerale",VLOOKUP($A128,OUTIL!$DW:$EB,E$1,FALSE),IF($A$119="Produits finis de consommation",VLOOKUP($A128,OUTIL!$EE:$EJ,E$1,FALSE),IF($A$119="Produits finis d'equipement agricole",VLOOKUP($A128,OUTIL!$EM:$ER,E$1,FALSE),IF($A$119="Produits finis d'equipement industriel",VLOOKUP($A128,OUTIL!$EU:$EZ,E$1,FALSE),"Ahmadovitch")))))))))/1000,0)</f>
        <v>12675</v>
      </c>
      <c r="F128" s="5">
        <f>ROUND(IF($A$119="Alimentation, boissons et tabacs",VLOOKUP($A128,OUTIL!$CH:$CM,F$1,FALSE),IF($A$119="Demi produits",VLOOKUP($A128,OUTIL!$CQ:$CV,F$1,FALSE),IF($A$119="Energie  et  lubrifiants",VLOOKUP($A128,OUTIL!$CY:$DD,F$1,FALSE),IF($A$119="Or industriel",VLOOKUP($A128,OUTIL!$DG:$DL,F$1,FALSE),IF($A$119="Produits bruts d'origine animale et vegetale",VLOOKUP($A128,OUTIL!$DO:$DT,F$1,FALSE),IF($A$119="Produits bruts d'origine minerale",VLOOKUP($A128,OUTIL!$DW:$EB,F$1,FALSE),IF($A$119="Produits finis de consommation",VLOOKUP($A128,OUTIL!$EE:$EJ,F$1,FALSE),IF($A$119="Produits finis d'equipement agricole",VLOOKUP($A128,OUTIL!$EM:$ER,F$1,FALSE),IF($A$119="Produits finis d'equipement industriel",VLOOKUP($A128,OUTIL!$EU:$EZ,F$1,FALSE),"Ahmadovitch")))))))))/1000,0)</f>
        <v>1285755</v>
      </c>
      <c r="G128"/>
    </row>
    <row r="129" spans="1:7" s="19" customFormat="1" ht="16.5" x14ac:dyDescent="0.3">
      <c r="A129">
        <v>10</v>
      </c>
      <c r="B129" s="5" t="str">
        <f>IF($A$119="Alimentation, boissons et tabacs",VLOOKUP(VLOOKUP($A129,OUTIL!$CH:$CM,B$1,FALSE),REF!$K:$L,2,FALSE),IF($A$119="Demi produits",VLOOKUP(VLOOKUP($A129,OUTIL!$CQ:$CV,B$1,FALSE),REF!$N:$O,2,FALSE),IF($A$119="Energie  et  lubrifiants",VLOOKUP(VLOOKUP($A129,OUTIL!$CY:$DD,B$1,FALSE),REF!$Z:$AA,2,FALSE),IF($A$119="Or industriel",VLOOKUP(VLOOKUP($A129,OUTIL!$DG:$DL,B$1,FALSE),REF!$AC:$AD,2,FALSE),IF($A$119="Produits bruts d'origine animale et vegetale",VLOOKUP(VLOOKUP($A129,OUTIL!$DO:$DT,B$1,FALSE),REF!$Q:$R,2,FALSE),IF($A$119="Produits bruts d'origine minerale",VLOOKUP(VLOOKUP($A129,OUTIL!$DW:$EB,B$1,FALSE),REF!$AF:$AG,2,FALSE),IF($A$119="Produits finis de consommation",VLOOKUP(VLOOKUP($A129,OUTIL!$EE:$EJ,B$1,FALSE),REF!$T:$U,2,FALSE),IF($A$119="Produits finis d'equipement agricole",VLOOKUP(VLOOKUP($A129,OUTIL!$EM:$ER,B$1,FALSE),REF!$AI:$AJ,2,FALSE),IF($A$119="Produits finis d'equipement industriel",VLOOKUP(VLOOKUP($A129,OUTIL!$EU:$EZ,B$1,FALSE),REF!$W:$X,2,FALSE),"Ahmadovitch")))))))))</f>
        <v>Appareils électriques pour la téléphonie ou la télégraphie par fil</v>
      </c>
      <c r="C129" s="5">
        <f>ROUND(IF($A$119="Alimentation, boissons et tabacs",VLOOKUP($A129,OUTIL!$CH:$CM,C$1,FALSE),IF($A$119="Demi produits",VLOOKUP($A129,OUTIL!$CQ:$CV,C$1,FALSE),IF($A$119="Energie  et  lubrifiants",VLOOKUP($A129,OUTIL!$CY:$DD,C$1,FALSE),IF($A$119="Or industriel",VLOOKUP($A129,OUTIL!$DG:$DL,C$1,FALSE),IF($A$119="Produits bruts d'origine animale et vegetale",VLOOKUP($A129,OUTIL!$DO:$DT,C$1,FALSE),IF($A$119="Produits bruts d'origine minerale",VLOOKUP($A129,OUTIL!$DW:$EB,C$1,FALSE),IF($A$119="Produits finis de consommation",VLOOKUP($A129,OUTIL!$EE:$EJ,C$1,FALSE),IF($A$119="Produits finis d'equipement agricole",VLOOKUP($A129,OUTIL!$EM:$ER,C$1,FALSE),IF($A$119="Produits finis d'equipement industriel",VLOOKUP($A129,OUTIL!$EU:$EZ,C$1,FALSE),"Ahmadovitch")))))))))/1000,0)</f>
        <v>708</v>
      </c>
      <c r="D129" s="5">
        <f>ROUND(IF($A$119="Alimentation, boissons et tabacs",VLOOKUP($A129,OUTIL!$CH:$CM,D$1,FALSE),IF($A$119="Demi produits",VLOOKUP($A129,OUTIL!$CQ:$CV,D$1,FALSE),IF($A$119="Energie  et  lubrifiants",VLOOKUP($A129,OUTIL!$CY:$DD,D$1,FALSE),IF($A$119="Or industriel",VLOOKUP($A129,OUTIL!$DG:$DL,D$1,FALSE),IF($A$119="Produits bruts d'origine animale et vegetale",VLOOKUP($A129,OUTIL!$DO:$DT,D$1,FALSE),IF($A$119="Produits bruts d'origine minerale",VLOOKUP($A129,OUTIL!$DW:$EB,D$1,FALSE),IF($A$119="Produits finis de consommation",VLOOKUP($A129,OUTIL!$EE:$EJ,D$1,FALSE),IF($A$119="Produits finis d'equipement agricole",VLOOKUP($A129,OUTIL!$EM:$ER,D$1,FALSE),IF($A$119="Produits finis d'equipement industriel",VLOOKUP($A129,OUTIL!$EU:$EZ,D$1,FALSE),"Ahmadovitch")))))))))/1000,0)</f>
        <v>1446722</v>
      </c>
      <c r="E129" s="5">
        <f>ROUND(IF($A$119="Alimentation, boissons et tabacs",VLOOKUP($A129,OUTIL!$CH:$CM,E$1,FALSE),IF($A$119="Demi produits",VLOOKUP($A129,OUTIL!$CQ:$CV,E$1,FALSE),IF($A$119="Energie  et  lubrifiants",VLOOKUP($A129,OUTIL!$CY:$DD,E$1,FALSE),IF($A$119="Or industriel",VLOOKUP($A129,OUTIL!$DG:$DL,E$1,FALSE),IF($A$119="Produits bruts d'origine animale et vegetale",VLOOKUP($A129,OUTIL!$DO:$DT,E$1,FALSE),IF($A$119="Produits bruts d'origine minerale",VLOOKUP($A129,OUTIL!$DW:$EB,E$1,FALSE),IF($A$119="Produits finis de consommation",VLOOKUP($A129,OUTIL!$EE:$EJ,E$1,FALSE),IF($A$119="Produits finis d'equipement agricole",VLOOKUP($A129,OUTIL!$EM:$ER,E$1,FALSE),IF($A$119="Produits finis d'equipement industriel",VLOOKUP($A129,OUTIL!$EU:$EZ,E$1,FALSE),"Ahmadovitch")))))))))/1000,0)</f>
        <v>748</v>
      </c>
      <c r="F129" s="5">
        <f>ROUND(IF($A$119="Alimentation, boissons et tabacs",VLOOKUP($A129,OUTIL!$CH:$CM,F$1,FALSE),IF($A$119="Demi produits",VLOOKUP($A129,OUTIL!$CQ:$CV,F$1,FALSE),IF($A$119="Energie  et  lubrifiants",VLOOKUP($A129,OUTIL!$CY:$DD,F$1,FALSE),IF($A$119="Or industriel",VLOOKUP($A129,OUTIL!$DG:$DL,F$1,FALSE),IF($A$119="Produits bruts d'origine animale et vegetale",VLOOKUP($A129,OUTIL!$DO:$DT,F$1,FALSE),IF($A$119="Produits bruts d'origine minerale",VLOOKUP($A129,OUTIL!$DW:$EB,F$1,FALSE),IF($A$119="Produits finis de consommation",VLOOKUP($A129,OUTIL!$EE:$EJ,F$1,FALSE),IF($A$119="Produits finis d'equipement agricole",VLOOKUP($A129,OUTIL!$EM:$ER,F$1,FALSE),IF($A$119="Produits finis d'equipement industriel",VLOOKUP($A129,OUTIL!$EU:$EZ,F$1,FALSE),"Ahmadovitch")))))))))/1000,0)</f>
        <v>1182993</v>
      </c>
      <c r="G129"/>
    </row>
    <row r="130" spans="1:7" s="19" customFormat="1" ht="16.5" x14ac:dyDescent="0.3">
      <c r="A130">
        <v>11</v>
      </c>
      <c r="B130" s="5" t="str">
        <f>IF($A$119="Alimentation, boissons et tabacs",VLOOKUP(VLOOKUP($A130,OUTIL!$CH:$CM,B$1,FALSE),REF!$K:$L,2,FALSE),IF($A$119="Demi produits",VLOOKUP(VLOOKUP($A130,OUTIL!$CQ:$CV,B$1,FALSE),REF!$N:$O,2,FALSE),IF($A$119="Energie  et  lubrifiants",VLOOKUP(VLOOKUP($A130,OUTIL!$CY:$DD,B$1,FALSE),REF!$Z:$AA,2,FALSE),IF($A$119="Or industriel",VLOOKUP(VLOOKUP($A130,OUTIL!$DG:$DL,B$1,FALSE),REF!$AC:$AD,2,FALSE),IF($A$119="Produits bruts d'origine animale et vegetale",VLOOKUP(VLOOKUP($A130,OUTIL!$DO:$DT,B$1,FALSE),REF!$Q:$R,2,FALSE),IF($A$119="Produits bruts d'origine minerale",VLOOKUP(VLOOKUP($A130,OUTIL!$DW:$EB,B$1,FALSE),REF!$AF:$AG,2,FALSE),IF($A$119="Produits finis de consommation",VLOOKUP(VLOOKUP($A130,OUTIL!$EE:$EJ,B$1,FALSE),REF!$T:$U,2,FALSE),IF($A$119="Produits finis d'equipement agricole",VLOOKUP(VLOOKUP($A130,OUTIL!$EM:$ER,B$1,FALSE),REF!$AI:$AJ,2,FALSE),IF($A$119="Produits finis d'equipement industriel",VLOOKUP(VLOOKUP($A130,OUTIL!$EU:$EZ,B$1,FALSE),REF!$W:$X,2,FALSE),"Ahmadovitch")))))))))</f>
        <v>Bandages et pneumatiques</v>
      </c>
      <c r="C130" s="5">
        <f>ROUND(IF($A$119="Alimentation, boissons et tabacs",VLOOKUP($A130,OUTIL!$CH:$CM,C$1,FALSE),IF($A$119="Demi produits",VLOOKUP($A130,OUTIL!$CQ:$CV,C$1,FALSE),IF($A$119="Energie  et  lubrifiants",VLOOKUP($A130,OUTIL!$CY:$DD,C$1,FALSE),IF($A$119="Or industriel",VLOOKUP($A130,OUTIL!$DG:$DL,C$1,FALSE),IF($A$119="Produits bruts d'origine animale et vegetale",VLOOKUP($A130,OUTIL!$DO:$DT,C$1,FALSE),IF($A$119="Produits bruts d'origine minerale",VLOOKUP($A130,OUTIL!$DW:$EB,C$1,FALSE),IF($A$119="Produits finis de consommation",VLOOKUP($A130,OUTIL!$EE:$EJ,C$1,FALSE),IF($A$119="Produits finis d'equipement agricole",VLOOKUP($A130,OUTIL!$EM:$ER,C$1,FALSE),IF($A$119="Produits finis d'equipement industriel",VLOOKUP($A130,OUTIL!$EU:$EZ,C$1,FALSE),"Ahmadovitch")))))))))/1000,0)</f>
        <v>24253</v>
      </c>
      <c r="D130" s="5">
        <f>ROUND(IF($A$119="Alimentation, boissons et tabacs",VLOOKUP($A130,OUTIL!$CH:$CM,D$1,FALSE),IF($A$119="Demi produits",VLOOKUP($A130,OUTIL!$CQ:$CV,D$1,FALSE),IF($A$119="Energie  et  lubrifiants",VLOOKUP($A130,OUTIL!$CY:$DD,D$1,FALSE),IF($A$119="Or industriel",VLOOKUP($A130,OUTIL!$DG:$DL,D$1,FALSE),IF($A$119="Produits bruts d'origine animale et vegetale",VLOOKUP($A130,OUTIL!$DO:$DT,D$1,FALSE),IF($A$119="Produits bruts d'origine minerale",VLOOKUP($A130,OUTIL!$DW:$EB,D$1,FALSE),IF($A$119="Produits finis de consommation",VLOOKUP($A130,OUTIL!$EE:$EJ,D$1,FALSE),IF($A$119="Produits finis d'equipement agricole",VLOOKUP($A130,OUTIL!$EM:$ER,D$1,FALSE),IF($A$119="Produits finis d'equipement industriel",VLOOKUP($A130,OUTIL!$EU:$EZ,D$1,FALSE),"Ahmadovitch")))))))))/1000,0)</f>
        <v>1229536</v>
      </c>
      <c r="E130" s="5">
        <f>ROUND(IF($A$119="Alimentation, boissons et tabacs",VLOOKUP($A130,OUTIL!$CH:$CM,E$1,FALSE),IF($A$119="Demi produits",VLOOKUP($A130,OUTIL!$CQ:$CV,E$1,FALSE),IF($A$119="Energie  et  lubrifiants",VLOOKUP($A130,OUTIL!$CY:$DD,E$1,FALSE),IF($A$119="Or industriel",VLOOKUP($A130,OUTIL!$DG:$DL,E$1,FALSE),IF($A$119="Produits bruts d'origine animale et vegetale",VLOOKUP($A130,OUTIL!$DO:$DT,E$1,FALSE),IF($A$119="Produits bruts d'origine minerale",VLOOKUP($A130,OUTIL!$DW:$EB,E$1,FALSE),IF($A$119="Produits finis de consommation",VLOOKUP($A130,OUTIL!$EE:$EJ,E$1,FALSE),IF($A$119="Produits finis d'equipement agricole",VLOOKUP($A130,OUTIL!$EM:$ER,E$1,FALSE),IF($A$119="Produits finis d'equipement industriel",VLOOKUP($A130,OUTIL!$EU:$EZ,E$1,FALSE),"Ahmadovitch")))))))))/1000,0)</f>
        <v>21812</v>
      </c>
      <c r="F130" s="5">
        <f>ROUND(IF($A$119="Alimentation, boissons et tabacs",VLOOKUP($A130,OUTIL!$CH:$CM,F$1,FALSE),IF($A$119="Demi produits",VLOOKUP($A130,OUTIL!$CQ:$CV,F$1,FALSE),IF($A$119="Energie  et  lubrifiants",VLOOKUP($A130,OUTIL!$CY:$DD,F$1,FALSE),IF($A$119="Or industriel",VLOOKUP($A130,OUTIL!$DG:$DL,F$1,FALSE),IF($A$119="Produits bruts d'origine animale et vegetale",VLOOKUP($A130,OUTIL!$DO:$DT,F$1,FALSE),IF($A$119="Produits bruts d'origine minerale",VLOOKUP($A130,OUTIL!$DW:$EB,F$1,FALSE),IF($A$119="Produits finis de consommation",VLOOKUP($A130,OUTIL!$EE:$EJ,F$1,FALSE),IF($A$119="Produits finis d'equipement agricole",VLOOKUP($A130,OUTIL!$EM:$ER,F$1,FALSE),IF($A$119="Produits finis d'equipement industriel",VLOOKUP($A130,OUTIL!$EU:$EZ,F$1,FALSE),"Ahmadovitch")))))))))/1000,0)</f>
        <v>1097755</v>
      </c>
      <c r="G130"/>
    </row>
    <row r="131" spans="1:7" s="19" customFormat="1" ht="16.5" x14ac:dyDescent="0.3">
      <c r="A131">
        <v>12</v>
      </c>
      <c r="B131" s="5" t="str">
        <f>IF($A$119="Alimentation, boissons et tabacs",VLOOKUP(VLOOKUP($A131,OUTIL!$CH:$CM,B$1,FALSE),REF!$K:$L,2,FALSE),IF($A$119="Demi produits",VLOOKUP(VLOOKUP($A131,OUTIL!$CQ:$CV,B$1,FALSE),REF!$N:$O,2,FALSE),IF($A$119="Energie  et  lubrifiants",VLOOKUP(VLOOKUP($A131,OUTIL!$CY:$DD,B$1,FALSE),REF!$Z:$AA,2,FALSE),IF($A$119="Or industriel",VLOOKUP(VLOOKUP($A131,OUTIL!$DG:$DL,B$1,FALSE),REF!$AC:$AD,2,FALSE),IF($A$119="Produits bruts d'origine animale et vegetale",VLOOKUP(VLOOKUP($A131,OUTIL!$DO:$DT,B$1,FALSE),REF!$Q:$R,2,FALSE),IF($A$119="Produits bruts d'origine minerale",VLOOKUP(VLOOKUP($A131,OUTIL!$DW:$EB,B$1,FALSE),REF!$AF:$AG,2,FALSE),IF($A$119="Produits finis de consommation",VLOOKUP(VLOOKUP($A131,OUTIL!$EE:$EJ,B$1,FALSE),REF!$T:$U,2,FALSE),IF($A$119="Produits finis d'equipement agricole",VLOOKUP(VLOOKUP($A131,OUTIL!$EM:$ER,B$1,FALSE),REF!$AI:$AJ,2,FALSE),IF($A$119="Produits finis d'equipement industriel",VLOOKUP(VLOOKUP($A131,OUTIL!$EU:$EZ,B$1,FALSE),REF!$W:$X,2,FALSE),"Ahmadovitch")))))))))</f>
        <v>Instruments de mesure, de controle ou de précisions</v>
      </c>
      <c r="C131" s="5">
        <f>ROUND(IF($A$119="Alimentation, boissons et tabacs",VLOOKUP($A131,OUTIL!$CH:$CM,C$1,FALSE),IF($A$119="Demi produits",VLOOKUP($A131,OUTIL!$CQ:$CV,C$1,FALSE),IF($A$119="Energie  et  lubrifiants",VLOOKUP($A131,OUTIL!$CY:$DD,C$1,FALSE),IF($A$119="Or industriel",VLOOKUP($A131,OUTIL!$DG:$DL,C$1,FALSE),IF($A$119="Produits bruts d'origine animale et vegetale",VLOOKUP($A131,OUTIL!$DO:$DT,C$1,FALSE),IF($A$119="Produits bruts d'origine minerale",VLOOKUP($A131,OUTIL!$DW:$EB,C$1,FALSE),IF($A$119="Produits finis de consommation",VLOOKUP($A131,OUTIL!$EE:$EJ,C$1,FALSE),IF($A$119="Produits finis d'equipement agricole",VLOOKUP($A131,OUTIL!$EM:$ER,C$1,FALSE),IF($A$119="Produits finis d'equipement industriel",VLOOKUP($A131,OUTIL!$EU:$EZ,C$1,FALSE),"Ahmadovitch")))))))))/1000,0)</f>
        <v>2562</v>
      </c>
      <c r="D131" s="5">
        <f>ROUND(IF($A$119="Alimentation, boissons et tabacs",VLOOKUP($A131,OUTIL!$CH:$CM,D$1,FALSE),IF($A$119="Demi produits",VLOOKUP($A131,OUTIL!$CQ:$CV,D$1,FALSE),IF($A$119="Energie  et  lubrifiants",VLOOKUP($A131,OUTIL!$CY:$DD,D$1,FALSE),IF($A$119="Or industriel",VLOOKUP($A131,OUTIL!$DG:$DL,D$1,FALSE),IF($A$119="Produits bruts d'origine animale et vegetale",VLOOKUP($A131,OUTIL!$DO:$DT,D$1,FALSE),IF($A$119="Produits bruts d'origine minerale",VLOOKUP($A131,OUTIL!$DW:$EB,D$1,FALSE),IF($A$119="Produits finis de consommation",VLOOKUP($A131,OUTIL!$EE:$EJ,D$1,FALSE),IF($A$119="Produits finis d'equipement agricole",VLOOKUP($A131,OUTIL!$EM:$ER,D$1,FALSE),IF($A$119="Produits finis d'equipement industriel",VLOOKUP($A131,OUTIL!$EU:$EZ,D$1,FALSE),"Ahmadovitch")))))))))/1000,0)</f>
        <v>1227161</v>
      </c>
      <c r="E131" s="5">
        <f>ROUND(IF($A$119="Alimentation, boissons et tabacs",VLOOKUP($A131,OUTIL!$CH:$CM,E$1,FALSE),IF($A$119="Demi produits",VLOOKUP($A131,OUTIL!$CQ:$CV,E$1,FALSE),IF($A$119="Energie  et  lubrifiants",VLOOKUP($A131,OUTIL!$CY:$DD,E$1,FALSE),IF($A$119="Or industriel",VLOOKUP($A131,OUTIL!$DG:$DL,E$1,FALSE),IF($A$119="Produits bruts d'origine animale et vegetale",VLOOKUP($A131,OUTIL!$DO:$DT,E$1,FALSE),IF($A$119="Produits bruts d'origine minerale",VLOOKUP($A131,OUTIL!$DW:$EB,E$1,FALSE),IF($A$119="Produits finis de consommation",VLOOKUP($A131,OUTIL!$EE:$EJ,E$1,FALSE),IF($A$119="Produits finis d'equipement agricole",VLOOKUP($A131,OUTIL!$EM:$ER,E$1,FALSE),IF($A$119="Produits finis d'equipement industriel",VLOOKUP($A131,OUTIL!$EU:$EZ,E$1,FALSE),"Ahmadovitch")))))))))/1000,0)</f>
        <v>2648</v>
      </c>
      <c r="F131" s="5">
        <f>ROUND(IF($A$119="Alimentation, boissons et tabacs",VLOOKUP($A131,OUTIL!$CH:$CM,F$1,FALSE),IF($A$119="Demi produits",VLOOKUP($A131,OUTIL!$CQ:$CV,F$1,FALSE),IF($A$119="Energie  et  lubrifiants",VLOOKUP($A131,OUTIL!$CY:$DD,F$1,FALSE),IF($A$119="Or industriel",VLOOKUP($A131,OUTIL!$DG:$DL,F$1,FALSE),IF($A$119="Produits bruts d'origine animale et vegetale",VLOOKUP($A131,OUTIL!$DO:$DT,F$1,FALSE),IF($A$119="Produits bruts d'origine minerale",VLOOKUP($A131,OUTIL!$DW:$EB,F$1,FALSE),IF($A$119="Produits finis de consommation",VLOOKUP($A131,OUTIL!$EE:$EJ,F$1,FALSE),IF($A$119="Produits finis d'equipement agricole",VLOOKUP($A131,OUTIL!$EM:$ER,F$1,FALSE),IF($A$119="Produits finis d'equipement industriel",VLOOKUP($A131,OUTIL!$EU:$EZ,F$1,FALSE),"Ahmadovitch")))))))))/1000,0)</f>
        <v>1144175</v>
      </c>
      <c r="G131"/>
    </row>
    <row r="132" spans="1:7" s="19" customFormat="1" ht="16.5" x14ac:dyDescent="0.3">
      <c r="A132">
        <v>13</v>
      </c>
      <c r="B132" s="5" t="str">
        <f>IF($A$119="Alimentation, boissons et tabacs",VLOOKUP(VLOOKUP($A132,OUTIL!$CH:$CM,B$1,FALSE),REF!$K:$L,2,FALSE),IF($A$119="Demi produits",VLOOKUP(VLOOKUP($A132,OUTIL!$CQ:$CV,B$1,FALSE),REF!$N:$O,2,FALSE),IF($A$119="Energie  et  lubrifiants",VLOOKUP(VLOOKUP($A132,OUTIL!$CY:$DD,B$1,FALSE),REF!$Z:$AA,2,FALSE),IF($A$119="Or industriel",VLOOKUP(VLOOKUP($A132,OUTIL!$DG:$DL,B$1,FALSE),REF!$AC:$AD,2,FALSE),IF($A$119="Produits bruts d'origine animale et vegetale",VLOOKUP(VLOOKUP($A132,OUTIL!$DO:$DT,B$1,FALSE),REF!$Q:$R,2,FALSE),IF($A$119="Produits bruts d'origine minerale",VLOOKUP(VLOOKUP($A132,OUTIL!$DW:$EB,B$1,FALSE),REF!$AF:$AG,2,FALSE),IF($A$119="Produits finis de consommation",VLOOKUP(VLOOKUP($A132,OUTIL!$EE:$EJ,B$1,FALSE),REF!$T:$U,2,FALSE),IF($A$119="Produits finis d'equipement agricole",VLOOKUP(VLOOKUP($A132,OUTIL!$EM:$ER,B$1,FALSE),REF!$AI:$AJ,2,FALSE),IF($A$119="Produits finis d'equipement industriel",VLOOKUP(VLOOKUP($A132,OUTIL!$EU:$EZ,B$1,FALSE),REF!$W:$X,2,FALSE),"Ahmadovitch")))))))))</f>
        <v>Machines automatiques de traitement de l'information et leurs parties</v>
      </c>
      <c r="C132" s="5">
        <f>ROUND(IF($A$119="Alimentation, boissons et tabacs",VLOOKUP($A132,OUTIL!$CH:$CM,C$1,FALSE),IF($A$119="Demi produits",VLOOKUP($A132,OUTIL!$CQ:$CV,C$1,FALSE),IF($A$119="Energie  et  lubrifiants",VLOOKUP($A132,OUTIL!$CY:$DD,C$1,FALSE),IF($A$119="Or industriel",VLOOKUP($A132,OUTIL!$DG:$DL,C$1,FALSE),IF($A$119="Produits bruts d'origine animale et vegetale",VLOOKUP($A132,OUTIL!$DO:$DT,C$1,FALSE),IF($A$119="Produits bruts d'origine minerale",VLOOKUP($A132,OUTIL!$DW:$EB,C$1,FALSE),IF($A$119="Produits finis de consommation",VLOOKUP($A132,OUTIL!$EE:$EJ,C$1,FALSE),IF($A$119="Produits finis d'equipement agricole",VLOOKUP($A132,OUTIL!$EM:$ER,C$1,FALSE),IF($A$119="Produits finis d'equipement industriel",VLOOKUP($A132,OUTIL!$EU:$EZ,C$1,FALSE),"Ahmadovitch")))))))))/1000,0)</f>
        <v>990</v>
      </c>
      <c r="D132" s="5">
        <f>ROUND(IF($A$119="Alimentation, boissons et tabacs",VLOOKUP($A132,OUTIL!$CH:$CM,D$1,FALSE),IF($A$119="Demi produits",VLOOKUP($A132,OUTIL!$CQ:$CV,D$1,FALSE),IF($A$119="Energie  et  lubrifiants",VLOOKUP($A132,OUTIL!$CY:$DD,D$1,FALSE),IF($A$119="Or industriel",VLOOKUP($A132,OUTIL!$DG:$DL,D$1,FALSE),IF($A$119="Produits bruts d'origine animale et vegetale",VLOOKUP($A132,OUTIL!$DO:$DT,D$1,FALSE),IF($A$119="Produits bruts d'origine minerale",VLOOKUP($A132,OUTIL!$DW:$EB,D$1,FALSE),IF($A$119="Produits finis de consommation",VLOOKUP($A132,OUTIL!$EE:$EJ,D$1,FALSE),IF($A$119="Produits finis d'equipement agricole",VLOOKUP($A132,OUTIL!$EM:$ER,D$1,FALSE),IF($A$119="Produits finis d'equipement industriel",VLOOKUP($A132,OUTIL!$EU:$EZ,D$1,FALSE),"Ahmadovitch")))))))))/1000,0)</f>
        <v>1163300</v>
      </c>
      <c r="E132" s="5">
        <f>ROUND(IF($A$119="Alimentation, boissons et tabacs",VLOOKUP($A132,OUTIL!$CH:$CM,E$1,FALSE),IF($A$119="Demi produits",VLOOKUP($A132,OUTIL!$CQ:$CV,E$1,FALSE),IF($A$119="Energie  et  lubrifiants",VLOOKUP($A132,OUTIL!$CY:$DD,E$1,FALSE),IF($A$119="Or industriel",VLOOKUP($A132,OUTIL!$DG:$DL,E$1,FALSE),IF($A$119="Produits bruts d'origine animale et vegetale",VLOOKUP($A132,OUTIL!$DO:$DT,E$1,FALSE),IF($A$119="Produits bruts d'origine minerale",VLOOKUP($A132,OUTIL!$DW:$EB,E$1,FALSE),IF($A$119="Produits finis de consommation",VLOOKUP($A132,OUTIL!$EE:$EJ,E$1,FALSE),IF($A$119="Produits finis d'equipement agricole",VLOOKUP($A132,OUTIL!$EM:$ER,E$1,FALSE),IF($A$119="Produits finis d'equipement industriel",VLOOKUP($A132,OUTIL!$EU:$EZ,E$1,FALSE),"Ahmadovitch")))))))))/1000,0)</f>
        <v>992</v>
      </c>
      <c r="F132" s="5">
        <f>ROUND(IF($A$119="Alimentation, boissons et tabacs",VLOOKUP($A132,OUTIL!$CH:$CM,F$1,FALSE),IF($A$119="Demi produits",VLOOKUP($A132,OUTIL!$CQ:$CV,F$1,FALSE),IF($A$119="Energie  et  lubrifiants",VLOOKUP($A132,OUTIL!$CY:$DD,F$1,FALSE),IF($A$119="Or industriel",VLOOKUP($A132,OUTIL!$DG:$DL,F$1,FALSE),IF($A$119="Produits bruts d'origine animale et vegetale",VLOOKUP($A132,OUTIL!$DO:$DT,F$1,FALSE),IF($A$119="Produits bruts d'origine minerale",VLOOKUP($A132,OUTIL!$DW:$EB,F$1,FALSE),IF($A$119="Produits finis de consommation",VLOOKUP($A132,OUTIL!$EE:$EJ,F$1,FALSE),IF($A$119="Produits finis d'equipement agricole",VLOOKUP($A132,OUTIL!$EM:$ER,F$1,FALSE),IF($A$119="Produits finis d'equipement industriel",VLOOKUP($A132,OUTIL!$EU:$EZ,F$1,FALSE),"Ahmadovitch")))))))))/1000,0)</f>
        <v>1038969</v>
      </c>
      <c r="G132"/>
    </row>
    <row r="133" spans="1:7" s="19" customFormat="1" ht="16.5" x14ac:dyDescent="0.3">
      <c r="A133">
        <v>14</v>
      </c>
      <c r="B133" s="5" t="str">
        <f>IF($A$119="Alimentation, boissons et tabacs",VLOOKUP(VLOOKUP($A133,OUTIL!$CH:$CM,B$1,FALSE),REF!$K:$L,2,FALSE),IF($A$119="Demi produits",VLOOKUP(VLOOKUP($A133,OUTIL!$CQ:$CV,B$1,FALSE),REF!$N:$O,2,FALSE),IF($A$119="Energie  et  lubrifiants",VLOOKUP(VLOOKUP($A133,OUTIL!$CY:$DD,B$1,FALSE),REF!$Z:$AA,2,FALSE),IF($A$119="Or industriel",VLOOKUP(VLOOKUP($A133,OUTIL!$DG:$DL,B$1,FALSE),REF!$AC:$AD,2,FALSE),IF($A$119="Produits bruts d'origine animale et vegetale",VLOOKUP(VLOOKUP($A133,OUTIL!$DO:$DT,B$1,FALSE),REF!$Q:$R,2,FALSE),IF($A$119="Produits bruts d'origine minerale",VLOOKUP(VLOOKUP($A133,OUTIL!$DW:$EB,B$1,FALSE),REF!$AF:$AG,2,FALSE),IF($A$119="Produits finis de consommation",VLOOKUP(VLOOKUP($A133,OUTIL!$EE:$EJ,B$1,FALSE),REF!$T:$U,2,FALSE),IF($A$119="Produits finis d'equipement agricole",VLOOKUP(VLOOKUP($A133,OUTIL!$EM:$ER,B$1,FALSE),REF!$AI:$AJ,2,FALSE),IF($A$119="Produits finis d'equipement industriel",VLOOKUP(VLOOKUP($A133,OUTIL!$EU:$EZ,B$1,FALSE),REF!$W:$X,2,FALSE),"Ahmadovitch")))))))))</f>
        <v>Machines et appareils de levage ou de manutention</v>
      </c>
      <c r="C133" s="5">
        <f>ROUND(IF($A$119="Alimentation, boissons et tabacs",VLOOKUP($A133,OUTIL!$CH:$CM,C$1,FALSE),IF($A$119="Demi produits",VLOOKUP($A133,OUTIL!$CQ:$CV,C$1,FALSE),IF($A$119="Energie  et  lubrifiants",VLOOKUP($A133,OUTIL!$CY:$DD,C$1,FALSE),IF($A$119="Or industriel",VLOOKUP($A133,OUTIL!$DG:$DL,C$1,FALSE),IF($A$119="Produits bruts d'origine animale et vegetale",VLOOKUP($A133,OUTIL!$DO:$DT,C$1,FALSE),IF($A$119="Produits bruts d'origine minerale",VLOOKUP($A133,OUTIL!$DW:$EB,C$1,FALSE),IF($A$119="Produits finis de consommation",VLOOKUP($A133,OUTIL!$EE:$EJ,C$1,FALSE),IF($A$119="Produits finis d'equipement agricole",VLOOKUP($A133,OUTIL!$EM:$ER,C$1,FALSE),IF($A$119="Produits finis d'equipement industriel",VLOOKUP($A133,OUTIL!$EU:$EZ,C$1,FALSE),"Ahmadovitch")))))))))/1000,0)</f>
        <v>24041</v>
      </c>
      <c r="D133" s="5">
        <f>ROUND(IF($A$119="Alimentation, boissons et tabacs",VLOOKUP($A133,OUTIL!$CH:$CM,D$1,FALSE),IF($A$119="Demi produits",VLOOKUP($A133,OUTIL!$CQ:$CV,D$1,FALSE),IF($A$119="Energie  et  lubrifiants",VLOOKUP($A133,OUTIL!$CY:$DD,D$1,FALSE),IF($A$119="Or industriel",VLOOKUP($A133,OUTIL!$DG:$DL,D$1,FALSE),IF($A$119="Produits bruts d'origine animale et vegetale",VLOOKUP($A133,OUTIL!$DO:$DT,D$1,FALSE),IF($A$119="Produits bruts d'origine minerale",VLOOKUP($A133,OUTIL!$DW:$EB,D$1,FALSE),IF($A$119="Produits finis de consommation",VLOOKUP($A133,OUTIL!$EE:$EJ,D$1,FALSE),IF($A$119="Produits finis d'equipement agricole",VLOOKUP($A133,OUTIL!$EM:$ER,D$1,FALSE),IF($A$119="Produits finis d'equipement industriel",VLOOKUP($A133,OUTIL!$EU:$EZ,D$1,FALSE),"Ahmadovitch")))))))))/1000,0)</f>
        <v>1124346</v>
      </c>
      <c r="E133" s="5">
        <f>ROUND(IF($A$119="Alimentation, boissons et tabacs",VLOOKUP($A133,OUTIL!$CH:$CM,E$1,FALSE),IF($A$119="Demi produits",VLOOKUP($A133,OUTIL!$CQ:$CV,E$1,FALSE),IF($A$119="Energie  et  lubrifiants",VLOOKUP($A133,OUTIL!$CY:$DD,E$1,FALSE),IF($A$119="Or industriel",VLOOKUP($A133,OUTIL!$DG:$DL,E$1,FALSE),IF($A$119="Produits bruts d'origine animale et vegetale",VLOOKUP($A133,OUTIL!$DO:$DT,E$1,FALSE),IF($A$119="Produits bruts d'origine minerale",VLOOKUP($A133,OUTIL!$DW:$EB,E$1,FALSE),IF($A$119="Produits finis de consommation",VLOOKUP($A133,OUTIL!$EE:$EJ,E$1,FALSE),IF($A$119="Produits finis d'equipement agricole",VLOOKUP($A133,OUTIL!$EM:$ER,E$1,FALSE),IF($A$119="Produits finis d'equipement industriel",VLOOKUP($A133,OUTIL!$EU:$EZ,E$1,FALSE),"Ahmadovitch")))))))))/1000,0)</f>
        <v>16480</v>
      </c>
      <c r="F133" s="5">
        <f>ROUND(IF($A$119="Alimentation, boissons et tabacs",VLOOKUP($A133,OUTIL!$CH:$CM,F$1,FALSE),IF($A$119="Demi produits",VLOOKUP($A133,OUTIL!$CQ:$CV,F$1,FALSE),IF($A$119="Energie  et  lubrifiants",VLOOKUP($A133,OUTIL!$CY:$DD,F$1,FALSE),IF($A$119="Or industriel",VLOOKUP($A133,OUTIL!$DG:$DL,F$1,FALSE),IF($A$119="Produits bruts d'origine animale et vegetale",VLOOKUP($A133,OUTIL!$DO:$DT,F$1,FALSE),IF($A$119="Produits bruts d'origine minerale",VLOOKUP($A133,OUTIL!$DW:$EB,F$1,FALSE),IF($A$119="Produits finis de consommation",VLOOKUP($A133,OUTIL!$EE:$EJ,F$1,FALSE),IF($A$119="Produits finis d'equipement agricole",VLOOKUP($A133,OUTIL!$EM:$ER,F$1,FALSE),IF($A$119="Produits finis d'equipement industriel",VLOOKUP($A133,OUTIL!$EU:$EZ,F$1,FALSE),"Ahmadovitch")))))))))/1000,0)</f>
        <v>703504</v>
      </c>
      <c r="G133"/>
    </row>
    <row r="134" spans="1:7" s="19" customFormat="1" ht="16.5" x14ac:dyDescent="0.3">
      <c r="A134">
        <v>15</v>
      </c>
      <c r="B134" s="5" t="str">
        <f>IF($A$119="Alimentation, boissons et tabacs",VLOOKUP(VLOOKUP($A134,OUTIL!$CH:$CM,B$1,FALSE),REF!$K:$L,2,FALSE),IF($A$119="Demi produits",VLOOKUP(VLOOKUP($A134,OUTIL!$CQ:$CV,B$1,FALSE),REF!$N:$O,2,FALSE),IF($A$119="Energie  et  lubrifiants",VLOOKUP(VLOOKUP($A134,OUTIL!$CY:$DD,B$1,FALSE),REF!$Z:$AA,2,FALSE),IF($A$119="Or industriel",VLOOKUP(VLOOKUP($A134,OUTIL!$DG:$DL,B$1,FALSE),REF!$AC:$AD,2,FALSE),IF($A$119="Produits bruts d'origine animale et vegetale",VLOOKUP(VLOOKUP($A134,OUTIL!$DO:$DT,B$1,FALSE),REF!$Q:$R,2,FALSE),IF($A$119="Produits bruts d'origine minerale",VLOOKUP(VLOOKUP($A134,OUTIL!$DW:$EB,B$1,FALSE),REF!$AF:$AG,2,FALSE),IF($A$119="Produits finis de consommation",VLOOKUP(VLOOKUP($A134,OUTIL!$EE:$EJ,B$1,FALSE),REF!$T:$U,2,FALSE),IF($A$119="Produits finis d'equipement agricole",VLOOKUP(VLOOKUP($A134,OUTIL!$EM:$ER,B$1,FALSE),REF!$AI:$AJ,2,FALSE),IF($A$119="Produits finis d'equipement industriel",VLOOKUP(VLOOKUP($A134,OUTIL!$EU:$EZ,B$1,FALSE),REF!$W:$X,2,FALSE),"Ahmadovitch")))))))))</f>
        <v>Instruments et appareils médico-chirurgicaux</v>
      </c>
      <c r="C134" s="5">
        <f>ROUND(IF($A$119="Alimentation, boissons et tabacs",VLOOKUP($A134,OUTIL!$CH:$CM,C$1,FALSE),IF($A$119="Demi produits",VLOOKUP($A134,OUTIL!$CQ:$CV,C$1,FALSE),IF($A$119="Energie  et  lubrifiants",VLOOKUP($A134,OUTIL!$CY:$DD,C$1,FALSE),IF($A$119="Or industriel",VLOOKUP($A134,OUTIL!$DG:$DL,C$1,FALSE),IF($A$119="Produits bruts d'origine animale et vegetale",VLOOKUP($A134,OUTIL!$DO:$DT,C$1,FALSE),IF($A$119="Produits bruts d'origine minerale",VLOOKUP($A134,OUTIL!$DW:$EB,C$1,FALSE),IF($A$119="Produits finis de consommation",VLOOKUP($A134,OUTIL!$EE:$EJ,C$1,FALSE),IF($A$119="Produits finis d'equipement agricole",VLOOKUP($A134,OUTIL!$EM:$ER,C$1,FALSE),IF($A$119="Produits finis d'equipement industriel",VLOOKUP($A134,OUTIL!$EU:$EZ,C$1,FALSE),"Ahmadovitch")))))))))/1000,0)</f>
        <v>2052</v>
      </c>
      <c r="D134" s="5">
        <f>ROUND(IF($A$119="Alimentation, boissons et tabacs",VLOOKUP($A134,OUTIL!$CH:$CM,D$1,FALSE),IF($A$119="Demi produits",VLOOKUP($A134,OUTIL!$CQ:$CV,D$1,FALSE),IF($A$119="Energie  et  lubrifiants",VLOOKUP($A134,OUTIL!$CY:$DD,D$1,FALSE),IF($A$119="Or industriel",VLOOKUP($A134,OUTIL!$DG:$DL,D$1,FALSE),IF($A$119="Produits bruts d'origine animale et vegetale",VLOOKUP($A134,OUTIL!$DO:$DT,D$1,FALSE),IF($A$119="Produits bruts d'origine minerale",VLOOKUP($A134,OUTIL!$DW:$EB,D$1,FALSE),IF($A$119="Produits finis de consommation",VLOOKUP($A134,OUTIL!$EE:$EJ,D$1,FALSE),IF($A$119="Produits finis d'equipement agricole",VLOOKUP($A134,OUTIL!$EM:$ER,D$1,FALSE),IF($A$119="Produits finis d'equipement industriel",VLOOKUP($A134,OUTIL!$EU:$EZ,D$1,FALSE),"Ahmadovitch")))))))))/1000,0)</f>
        <v>1074663</v>
      </c>
      <c r="E134" s="5">
        <f>ROUND(IF($A$119="Alimentation, boissons et tabacs",VLOOKUP($A134,OUTIL!$CH:$CM,E$1,FALSE),IF($A$119="Demi produits",VLOOKUP($A134,OUTIL!$CQ:$CV,E$1,FALSE),IF($A$119="Energie  et  lubrifiants",VLOOKUP($A134,OUTIL!$CY:$DD,E$1,FALSE),IF($A$119="Or industriel",VLOOKUP($A134,OUTIL!$DG:$DL,E$1,FALSE),IF($A$119="Produits bruts d'origine animale et vegetale",VLOOKUP($A134,OUTIL!$DO:$DT,E$1,FALSE),IF($A$119="Produits bruts d'origine minerale",VLOOKUP($A134,OUTIL!$DW:$EB,E$1,FALSE),IF($A$119="Produits finis de consommation",VLOOKUP($A134,OUTIL!$EE:$EJ,E$1,FALSE),IF($A$119="Produits finis d'equipement agricole",VLOOKUP($A134,OUTIL!$EM:$ER,E$1,FALSE),IF($A$119="Produits finis d'equipement industriel",VLOOKUP($A134,OUTIL!$EU:$EZ,E$1,FALSE),"Ahmadovitch")))))))))/1000,0)</f>
        <v>2126</v>
      </c>
      <c r="F134" s="5">
        <f>ROUND(IF($A$119="Alimentation, boissons et tabacs",VLOOKUP($A134,OUTIL!$CH:$CM,F$1,FALSE),IF($A$119="Demi produits",VLOOKUP($A134,OUTIL!$CQ:$CV,F$1,FALSE),IF($A$119="Energie  et  lubrifiants",VLOOKUP($A134,OUTIL!$CY:$DD,F$1,FALSE),IF($A$119="Or industriel",VLOOKUP($A134,OUTIL!$DG:$DL,F$1,FALSE),IF($A$119="Produits bruts d'origine animale et vegetale",VLOOKUP($A134,OUTIL!$DO:$DT,F$1,FALSE),IF($A$119="Produits bruts d'origine minerale",VLOOKUP($A134,OUTIL!$DW:$EB,F$1,FALSE),IF($A$119="Produits finis de consommation",VLOOKUP($A134,OUTIL!$EE:$EJ,F$1,FALSE),IF($A$119="Produits finis d'equipement agricole",VLOOKUP($A134,OUTIL!$EM:$ER,F$1,FALSE),IF($A$119="Produits finis d'equipement industriel",VLOOKUP($A134,OUTIL!$EU:$EZ,F$1,FALSE),"Ahmadovitch")))))))))/1000,0)</f>
        <v>1079108</v>
      </c>
      <c r="G134"/>
    </row>
    <row r="135" spans="1:7" s="19" customFormat="1" ht="16.5" x14ac:dyDescent="0.3">
      <c r="A135">
        <v>16</v>
      </c>
      <c r="B135" s="5" t="str">
        <f>IF($A$119="Alimentation, boissons et tabacs",VLOOKUP(VLOOKUP($A135,OUTIL!$CH:$CM,B$1,FALSE),REF!$K:$L,2,FALSE),IF($A$119="Demi produits",VLOOKUP(VLOOKUP($A135,OUTIL!$CQ:$CV,B$1,FALSE),REF!$N:$O,2,FALSE),IF($A$119="Energie  et  lubrifiants",VLOOKUP(VLOOKUP($A135,OUTIL!$CY:$DD,B$1,FALSE),REF!$Z:$AA,2,FALSE),IF($A$119="Or industriel",VLOOKUP(VLOOKUP($A135,OUTIL!$DG:$DL,B$1,FALSE),REF!$AC:$AD,2,FALSE),IF($A$119="Produits bruts d'origine animale et vegetale",VLOOKUP(VLOOKUP($A135,OUTIL!$DO:$DT,B$1,FALSE),REF!$Q:$R,2,FALSE),IF($A$119="Produits bruts d'origine minerale",VLOOKUP(VLOOKUP($A135,OUTIL!$DW:$EB,B$1,FALSE),REF!$AF:$AG,2,FALSE),IF($A$119="Produits finis de consommation",VLOOKUP(VLOOKUP($A135,OUTIL!$EE:$EJ,B$1,FALSE),REF!$T:$U,2,FALSE),IF($A$119="Produits finis d'equipement agricole",VLOOKUP(VLOOKUP($A135,OUTIL!$EM:$ER,B$1,FALSE),REF!$AI:$AJ,2,FALSE),IF($A$119="Produits finis d'equipement industriel",VLOOKUP(VLOOKUP($A135,OUTIL!$EU:$EZ,B$1,FALSE),REF!$W:$X,2,FALSE),"Ahmadovitch")))))))))</f>
        <v>Centrifugeuses et appareils pour filtration des liquides ou des gaz</v>
      </c>
      <c r="C135" s="5">
        <f>ROUND(IF($A$119="Alimentation, boissons et tabacs",VLOOKUP($A135,OUTIL!$CH:$CM,C$1,FALSE),IF($A$119="Demi produits",VLOOKUP($A135,OUTIL!$CQ:$CV,C$1,FALSE),IF($A$119="Energie  et  lubrifiants",VLOOKUP($A135,OUTIL!$CY:$DD,C$1,FALSE),IF($A$119="Or industriel",VLOOKUP($A135,OUTIL!$DG:$DL,C$1,FALSE),IF($A$119="Produits bruts d'origine animale et vegetale",VLOOKUP($A135,OUTIL!$DO:$DT,C$1,FALSE),IF($A$119="Produits bruts d'origine minerale",VLOOKUP($A135,OUTIL!$DW:$EB,C$1,FALSE),IF($A$119="Produits finis de consommation",VLOOKUP($A135,OUTIL!$EE:$EJ,C$1,FALSE),IF($A$119="Produits finis d'equipement agricole",VLOOKUP($A135,OUTIL!$EM:$ER,C$1,FALSE),IF($A$119="Produits finis d'equipement industriel",VLOOKUP($A135,OUTIL!$EU:$EZ,C$1,FALSE),"Ahmadovitch")))))))))/1000,0)</f>
        <v>7493</v>
      </c>
      <c r="D135" s="5">
        <f>ROUND(IF($A$119="Alimentation, boissons et tabacs",VLOOKUP($A135,OUTIL!$CH:$CM,D$1,FALSE),IF($A$119="Demi produits",VLOOKUP($A135,OUTIL!$CQ:$CV,D$1,FALSE),IF($A$119="Energie  et  lubrifiants",VLOOKUP($A135,OUTIL!$CY:$DD,D$1,FALSE),IF($A$119="Or industriel",VLOOKUP($A135,OUTIL!$DG:$DL,D$1,FALSE),IF($A$119="Produits bruts d'origine animale et vegetale",VLOOKUP($A135,OUTIL!$DO:$DT,D$1,FALSE),IF($A$119="Produits bruts d'origine minerale",VLOOKUP($A135,OUTIL!$DW:$EB,D$1,FALSE),IF($A$119="Produits finis de consommation",VLOOKUP($A135,OUTIL!$EE:$EJ,D$1,FALSE),IF($A$119="Produits finis d'equipement agricole",VLOOKUP($A135,OUTIL!$EM:$ER,D$1,FALSE),IF($A$119="Produits finis d'equipement industriel",VLOOKUP($A135,OUTIL!$EU:$EZ,D$1,FALSE),"Ahmadovitch")))))))))/1000,0)</f>
        <v>954140</v>
      </c>
      <c r="E135" s="5">
        <f>ROUND(IF($A$119="Alimentation, boissons et tabacs",VLOOKUP($A135,OUTIL!$CH:$CM,E$1,FALSE),IF($A$119="Demi produits",VLOOKUP($A135,OUTIL!$CQ:$CV,E$1,FALSE),IF($A$119="Energie  et  lubrifiants",VLOOKUP($A135,OUTIL!$CY:$DD,E$1,FALSE),IF($A$119="Or industriel",VLOOKUP($A135,OUTIL!$DG:$DL,E$1,FALSE),IF($A$119="Produits bruts d'origine animale et vegetale",VLOOKUP($A135,OUTIL!$DO:$DT,E$1,FALSE),IF($A$119="Produits bruts d'origine minerale",VLOOKUP($A135,OUTIL!$DW:$EB,E$1,FALSE),IF($A$119="Produits finis de consommation",VLOOKUP($A135,OUTIL!$EE:$EJ,E$1,FALSE),IF($A$119="Produits finis d'equipement agricole",VLOOKUP($A135,OUTIL!$EM:$ER,E$1,FALSE),IF($A$119="Produits finis d'equipement industriel",VLOOKUP($A135,OUTIL!$EU:$EZ,E$1,FALSE),"Ahmadovitch")))))))))/1000,0)</f>
        <v>5297</v>
      </c>
      <c r="F135" s="5">
        <f>ROUND(IF($A$119="Alimentation, boissons et tabacs",VLOOKUP($A135,OUTIL!$CH:$CM,F$1,FALSE),IF($A$119="Demi produits",VLOOKUP($A135,OUTIL!$CQ:$CV,F$1,FALSE),IF($A$119="Energie  et  lubrifiants",VLOOKUP($A135,OUTIL!$CY:$DD,F$1,FALSE),IF($A$119="Or industriel",VLOOKUP($A135,OUTIL!$DG:$DL,F$1,FALSE),IF($A$119="Produits bruts d'origine animale et vegetale",VLOOKUP($A135,OUTIL!$DO:$DT,F$1,FALSE),IF($A$119="Produits bruts d'origine minerale",VLOOKUP($A135,OUTIL!$DW:$EB,F$1,FALSE),IF($A$119="Produits finis de consommation",VLOOKUP($A135,OUTIL!$EE:$EJ,F$1,FALSE),IF($A$119="Produits finis d'equipement agricole",VLOOKUP($A135,OUTIL!$EM:$ER,F$1,FALSE),IF($A$119="Produits finis d'equipement industriel",VLOOKUP($A135,OUTIL!$EU:$EZ,F$1,FALSE),"Ahmadovitch")))))))))/1000,0)</f>
        <v>1011253</v>
      </c>
      <c r="G135"/>
    </row>
    <row r="136" spans="1:7" s="19" customFormat="1" ht="16.5" x14ac:dyDescent="0.3">
      <c r="A136">
        <v>17</v>
      </c>
      <c r="B136" s="5" t="str">
        <f>IF($A$119="Alimentation, boissons et tabacs",VLOOKUP(VLOOKUP($A136,OUTIL!$CH:$CM,B$1,FALSE),REF!$K:$L,2,FALSE),IF($A$119="Demi produits",VLOOKUP(VLOOKUP($A136,OUTIL!$CQ:$CV,B$1,FALSE),REF!$N:$O,2,FALSE),IF($A$119="Energie  et  lubrifiants",VLOOKUP(VLOOKUP($A136,OUTIL!$CY:$DD,B$1,FALSE),REF!$Z:$AA,2,FALSE),IF($A$119="Or industriel",VLOOKUP(VLOOKUP($A136,OUTIL!$DG:$DL,B$1,FALSE),REF!$AC:$AD,2,FALSE),IF($A$119="Produits bruts d'origine animale et vegetale",VLOOKUP(VLOOKUP($A136,OUTIL!$DO:$DT,B$1,FALSE),REF!$Q:$R,2,FALSE),IF($A$119="Produits bruts d'origine minerale",VLOOKUP(VLOOKUP($A136,OUTIL!$DW:$EB,B$1,FALSE),REF!$AF:$AG,2,FALSE),IF($A$119="Produits finis de consommation",VLOOKUP(VLOOKUP($A136,OUTIL!$EE:$EJ,B$1,FALSE),REF!$T:$U,2,FALSE),IF($A$119="Produits finis d'equipement agricole",VLOOKUP(VLOOKUP($A136,OUTIL!$EM:$ER,B$1,FALSE),REF!$AI:$AJ,2,FALSE),IF($A$119="Produits finis d'equipement industriel",VLOOKUP(VLOOKUP($A136,OUTIL!$EU:$EZ,B$1,FALSE),REF!$W:$X,2,FALSE),"Ahmadovitch")))))))))</f>
        <v>Tracteurs sauf agricoles</v>
      </c>
      <c r="C136" s="5">
        <f>ROUND(IF($A$119="Alimentation, boissons et tabacs",VLOOKUP($A136,OUTIL!$CH:$CM,C$1,FALSE),IF($A$119="Demi produits",VLOOKUP($A136,OUTIL!$CQ:$CV,C$1,FALSE),IF($A$119="Energie  et  lubrifiants",VLOOKUP($A136,OUTIL!$CY:$DD,C$1,FALSE),IF($A$119="Or industriel",VLOOKUP($A136,OUTIL!$DG:$DL,C$1,FALSE),IF($A$119="Produits bruts d'origine animale et vegetale",VLOOKUP($A136,OUTIL!$DO:$DT,C$1,FALSE),IF($A$119="Produits bruts d'origine minerale",VLOOKUP($A136,OUTIL!$DW:$EB,C$1,FALSE),IF($A$119="Produits finis de consommation",VLOOKUP($A136,OUTIL!$EE:$EJ,C$1,FALSE),IF($A$119="Produits finis d'equipement agricole",VLOOKUP($A136,OUTIL!$EM:$ER,C$1,FALSE),IF($A$119="Produits finis d'equipement industriel",VLOOKUP($A136,OUTIL!$EU:$EZ,C$1,FALSE),"Ahmadovitch")))))))))/1000,0)</f>
        <v>9599</v>
      </c>
      <c r="D136" s="5">
        <f>ROUND(IF($A$119="Alimentation, boissons et tabacs",VLOOKUP($A136,OUTIL!$CH:$CM,D$1,FALSE),IF($A$119="Demi produits",VLOOKUP($A136,OUTIL!$CQ:$CV,D$1,FALSE),IF($A$119="Energie  et  lubrifiants",VLOOKUP($A136,OUTIL!$CY:$DD,D$1,FALSE),IF($A$119="Or industriel",VLOOKUP($A136,OUTIL!$DG:$DL,D$1,FALSE),IF($A$119="Produits bruts d'origine animale et vegetale",VLOOKUP($A136,OUTIL!$DO:$DT,D$1,FALSE),IF($A$119="Produits bruts d'origine minerale",VLOOKUP($A136,OUTIL!$DW:$EB,D$1,FALSE),IF($A$119="Produits finis de consommation",VLOOKUP($A136,OUTIL!$EE:$EJ,D$1,FALSE),IF($A$119="Produits finis d'equipement agricole",VLOOKUP($A136,OUTIL!$EM:$ER,D$1,FALSE),IF($A$119="Produits finis d'equipement industriel",VLOOKUP($A136,OUTIL!$EU:$EZ,D$1,FALSE),"Ahmadovitch")))))))))/1000,0)</f>
        <v>866732</v>
      </c>
      <c r="E136" s="5">
        <f>ROUND(IF($A$119="Alimentation, boissons et tabacs",VLOOKUP($A136,OUTIL!$CH:$CM,E$1,FALSE),IF($A$119="Demi produits",VLOOKUP($A136,OUTIL!$CQ:$CV,E$1,FALSE),IF($A$119="Energie  et  lubrifiants",VLOOKUP($A136,OUTIL!$CY:$DD,E$1,FALSE),IF($A$119="Or industriel",VLOOKUP($A136,OUTIL!$DG:$DL,E$1,FALSE),IF($A$119="Produits bruts d'origine animale et vegetale",VLOOKUP($A136,OUTIL!$DO:$DT,E$1,FALSE),IF($A$119="Produits bruts d'origine minerale",VLOOKUP($A136,OUTIL!$DW:$EB,E$1,FALSE),IF($A$119="Produits finis de consommation",VLOOKUP($A136,OUTIL!$EE:$EJ,E$1,FALSE),IF($A$119="Produits finis d'equipement agricole",VLOOKUP($A136,OUTIL!$EM:$ER,E$1,FALSE),IF($A$119="Produits finis d'equipement industriel",VLOOKUP($A136,OUTIL!$EU:$EZ,E$1,FALSE),"Ahmadovitch")))))))))/1000,0)</f>
        <v>6676</v>
      </c>
      <c r="F136" s="5">
        <f>ROUND(IF($A$119="Alimentation, boissons et tabacs",VLOOKUP($A136,OUTIL!$CH:$CM,F$1,FALSE),IF($A$119="Demi produits",VLOOKUP($A136,OUTIL!$CQ:$CV,F$1,FALSE),IF($A$119="Energie  et  lubrifiants",VLOOKUP($A136,OUTIL!$CY:$DD,F$1,FALSE),IF($A$119="Or industriel",VLOOKUP($A136,OUTIL!$DG:$DL,F$1,FALSE),IF($A$119="Produits bruts d'origine animale et vegetale",VLOOKUP($A136,OUTIL!$DO:$DT,F$1,FALSE),IF($A$119="Produits bruts d'origine minerale",VLOOKUP($A136,OUTIL!$DW:$EB,F$1,FALSE),IF($A$119="Produits finis de consommation",VLOOKUP($A136,OUTIL!$EE:$EJ,F$1,FALSE),IF($A$119="Produits finis d'equipement agricole",VLOOKUP($A136,OUTIL!$EM:$ER,F$1,FALSE),IF($A$119="Produits finis d'equipement industriel",VLOOKUP($A136,OUTIL!$EU:$EZ,F$1,FALSE),"Ahmadovitch")))))))))/1000,0)</f>
        <v>595448</v>
      </c>
      <c r="G136"/>
    </row>
    <row r="137" spans="1:7" s="19" customFormat="1" ht="16.5" x14ac:dyDescent="0.3">
      <c r="A137">
        <v>18</v>
      </c>
      <c r="B137" s="5" t="str">
        <f>IF($A$119="Alimentation, boissons et tabacs",VLOOKUP(VLOOKUP($A137,OUTIL!$CH:$CM,B$1,FALSE),REF!$K:$L,2,FALSE),IF($A$119="Demi produits",VLOOKUP(VLOOKUP($A137,OUTIL!$CQ:$CV,B$1,FALSE),REF!$N:$O,2,FALSE),IF($A$119="Energie  et  lubrifiants",VLOOKUP(VLOOKUP($A137,OUTIL!$CY:$DD,B$1,FALSE),REF!$Z:$AA,2,FALSE),IF($A$119="Or industriel",VLOOKUP(VLOOKUP($A137,OUTIL!$DG:$DL,B$1,FALSE),REF!$AC:$AD,2,FALSE),IF($A$119="Produits bruts d'origine animale et vegetale",VLOOKUP(VLOOKUP($A137,OUTIL!$DO:$DT,B$1,FALSE),REF!$Q:$R,2,FALSE),IF($A$119="Produits bruts d'origine minerale",VLOOKUP(VLOOKUP($A137,OUTIL!$DW:$EB,B$1,FALSE),REF!$AF:$AG,2,FALSE),IF($A$119="Produits finis de consommation",VLOOKUP(VLOOKUP($A137,OUTIL!$EE:$EJ,B$1,FALSE),REF!$T:$U,2,FALSE),IF($A$119="Produits finis d'equipement agricole",VLOOKUP(VLOOKUP($A137,OUTIL!$EM:$ER,B$1,FALSE),REF!$AI:$AJ,2,FALSE),IF($A$119="Produits finis d'equipement industriel",VLOOKUP(VLOOKUP($A137,OUTIL!$EU:$EZ,B$1,FALSE),REF!$W:$X,2,FALSE),"Ahmadovitch")))))))))</f>
        <v>Appareils pour la production du froid à usage industriel</v>
      </c>
      <c r="C137" s="5">
        <f>ROUND(IF($A$119="Alimentation, boissons et tabacs",VLOOKUP($A137,OUTIL!$CH:$CM,C$1,FALSE),IF($A$119="Demi produits",VLOOKUP($A137,OUTIL!$CQ:$CV,C$1,FALSE),IF($A$119="Energie  et  lubrifiants",VLOOKUP($A137,OUTIL!$CY:$DD,C$1,FALSE),IF($A$119="Or industriel",VLOOKUP($A137,OUTIL!$DG:$DL,C$1,FALSE),IF($A$119="Produits bruts d'origine animale et vegetale",VLOOKUP($A137,OUTIL!$DO:$DT,C$1,FALSE),IF($A$119="Produits bruts d'origine minerale",VLOOKUP($A137,OUTIL!$DW:$EB,C$1,FALSE),IF($A$119="Produits finis de consommation",VLOOKUP($A137,OUTIL!$EE:$EJ,C$1,FALSE),IF($A$119="Produits finis d'equipement agricole",VLOOKUP($A137,OUTIL!$EM:$ER,C$1,FALSE),IF($A$119="Produits finis d'equipement industriel",VLOOKUP($A137,OUTIL!$EU:$EZ,C$1,FALSE),"Ahmadovitch")))))))))/1000,0)</f>
        <v>14098</v>
      </c>
      <c r="D137" s="5">
        <f>ROUND(IF($A$119="Alimentation, boissons et tabacs",VLOOKUP($A137,OUTIL!$CH:$CM,D$1,FALSE),IF($A$119="Demi produits",VLOOKUP($A137,OUTIL!$CQ:$CV,D$1,FALSE),IF($A$119="Energie  et  lubrifiants",VLOOKUP($A137,OUTIL!$CY:$DD,D$1,FALSE),IF($A$119="Or industriel",VLOOKUP($A137,OUTIL!$DG:$DL,D$1,FALSE),IF($A$119="Produits bruts d'origine animale et vegetale",VLOOKUP($A137,OUTIL!$DO:$DT,D$1,FALSE),IF($A$119="Produits bruts d'origine minerale",VLOOKUP($A137,OUTIL!$DW:$EB,D$1,FALSE),IF($A$119="Produits finis de consommation",VLOOKUP($A137,OUTIL!$EE:$EJ,D$1,FALSE),IF($A$119="Produits finis d'equipement agricole",VLOOKUP($A137,OUTIL!$EM:$ER,D$1,FALSE),IF($A$119="Produits finis d'equipement industriel",VLOOKUP($A137,OUTIL!$EU:$EZ,D$1,FALSE),"Ahmadovitch")))))))))/1000,0)</f>
        <v>711858</v>
      </c>
      <c r="E137" s="5">
        <f>ROUND(IF($A$119="Alimentation, boissons et tabacs",VLOOKUP($A137,OUTIL!$CH:$CM,E$1,FALSE),IF($A$119="Demi produits",VLOOKUP($A137,OUTIL!$CQ:$CV,E$1,FALSE),IF($A$119="Energie  et  lubrifiants",VLOOKUP($A137,OUTIL!$CY:$DD,E$1,FALSE),IF($A$119="Or industriel",VLOOKUP($A137,OUTIL!$DG:$DL,E$1,FALSE),IF($A$119="Produits bruts d'origine animale et vegetale",VLOOKUP($A137,OUTIL!$DO:$DT,E$1,FALSE),IF($A$119="Produits bruts d'origine minerale",VLOOKUP($A137,OUTIL!$DW:$EB,E$1,FALSE),IF($A$119="Produits finis de consommation",VLOOKUP($A137,OUTIL!$EE:$EJ,E$1,FALSE),IF($A$119="Produits finis d'equipement agricole",VLOOKUP($A137,OUTIL!$EM:$ER,E$1,FALSE),IF($A$119="Produits finis d'equipement industriel",VLOOKUP($A137,OUTIL!$EU:$EZ,E$1,FALSE),"Ahmadovitch")))))))))/1000,0)</f>
        <v>13148</v>
      </c>
      <c r="F137" s="5">
        <f>ROUND(IF($A$119="Alimentation, boissons et tabacs",VLOOKUP($A137,OUTIL!$CH:$CM,F$1,FALSE),IF($A$119="Demi produits",VLOOKUP($A137,OUTIL!$CQ:$CV,F$1,FALSE),IF($A$119="Energie  et  lubrifiants",VLOOKUP($A137,OUTIL!$CY:$DD,F$1,FALSE),IF($A$119="Or industriel",VLOOKUP($A137,OUTIL!$DG:$DL,F$1,FALSE),IF($A$119="Produits bruts d'origine animale et vegetale",VLOOKUP($A137,OUTIL!$DO:$DT,F$1,FALSE),IF($A$119="Produits bruts d'origine minerale",VLOOKUP($A137,OUTIL!$DW:$EB,F$1,FALSE),IF($A$119="Produits finis de consommation",VLOOKUP($A137,OUTIL!$EE:$EJ,F$1,FALSE),IF($A$119="Produits finis d'equipement agricole",VLOOKUP($A137,OUTIL!$EM:$ER,F$1,FALSE),IF($A$119="Produits finis d'equipement industriel",VLOOKUP($A137,OUTIL!$EU:$EZ,F$1,FALSE),"Ahmadovitch")))))))))/1000,0)</f>
        <v>707551</v>
      </c>
      <c r="G137"/>
    </row>
    <row r="138" spans="1:7" ht="16.5" x14ac:dyDescent="0.3">
      <c r="A138">
        <v>19</v>
      </c>
      <c r="B138" s="5" t="str">
        <f>IF($A$119="Alimentation, boissons et tabacs",VLOOKUP(VLOOKUP($A138,OUTIL!$CH:$CM,B$1,FALSE),REF!$K:$L,2,FALSE),IF($A$119="Demi produits",VLOOKUP(VLOOKUP($A138,OUTIL!$CQ:$CV,B$1,FALSE),REF!$N:$O,2,FALSE),IF($A$119="Energie  et  lubrifiants",VLOOKUP(VLOOKUP($A138,OUTIL!$CY:$DD,B$1,FALSE),REF!$Z:$AA,2,FALSE),IF($A$119="Or industriel",VLOOKUP(VLOOKUP($A138,OUTIL!$DG:$DL,B$1,FALSE),REF!$AC:$AD,2,FALSE),IF($A$119="Produits bruts d'origine animale et vegetale",VLOOKUP(VLOOKUP($A138,OUTIL!$DO:$DT,B$1,FALSE),REF!$Q:$R,2,FALSE),IF($A$119="Produits bruts d'origine minerale",VLOOKUP(VLOOKUP($A138,OUTIL!$DW:$EB,B$1,FALSE),REF!$AF:$AG,2,FALSE),IF($A$119="Produits finis de consommation",VLOOKUP(VLOOKUP($A138,OUTIL!$EE:$EJ,B$1,FALSE),REF!$T:$U,2,FALSE),IF($A$119="Produits finis d'equipement agricole",VLOOKUP(VLOOKUP($A138,OUTIL!$EM:$ER,B$1,FALSE),REF!$AI:$AJ,2,FALSE),IF($A$119="Produits finis d'equipement industriel",VLOOKUP(VLOOKUP($A138,OUTIL!$EU:$EZ,B$1,FALSE),REF!$W:$X,2,FALSE),"Ahmadovitch")))))))))</f>
        <v>Machines et matériel de génie civil et de construction</v>
      </c>
      <c r="C138" s="5">
        <f>ROUND(IF($A$119="Alimentation, boissons et tabacs",VLOOKUP($A138,OUTIL!$CH:$CM,C$1,FALSE),IF($A$119="Demi produits",VLOOKUP($A138,OUTIL!$CQ:$CV,C$1,FALSE),IF($A$119="Energie  et  lubrifiants",VLOOKUP($A138,OUTIL!$CY:$DD,C$1,FALSE),IF($A$119="Or industriel",VLOOKUP($A138,OUTIL!$DG:$DL,C$1,FALSE),IF($A$119="Produits bruts d'origine animale et vegetale",VLOOKUP($A138,OUTIL!$DO:$DT,C$1,FALSE),IF($A$119="Produits bruts d'origine minerale",VLOOKUP($A138,OUTIL!$DW:$EB,C$1,FALSE),IF($A$119="Produits finis de consommation",VLOOKUP($A138,OUTIL!$EE:$EJ,C$1,FALSE),IF($A$119="Produits finis d'equipement agricole",VLOOKUP($A138,OUTIL!$EM:$ER,C$1,FALSE),IF($A$119="Produits finis d'equipement industriel",VLOOKUP($A138,OUTIL!$EU:$EZ,C$1,FALSE),"Ahmadovitch")))))))))/1000,0)</f>
        <v>22204</v>
      </c>
      <c r="D138" s="5">
        <f>ROUND(IF($A$119="Alimentation, boissons et tabacs",VLOOKUP($A138,OUTIL!$CH:$CM,D$1,FALSE),IF($A$119="Demi produits",VLOOKUP($A138,OUTIL!$CQ:$CV,D$1,FALSE),IF($A$119="Energie  et  lubrifiants",VLOOKUP($A138,OUTIL!$CY:$DD,D$1,FALSE),IF($A$119="Or industriel",VLOOKUP($A138,OUTIL!$DG:$DL,D$1,FALSE),IF($A$119="Produits bruts d'origine animale et vegetale",VLOOKUP($A138,OUTIL!$DO:$DT,D$1,FALSE),IF($A$119="Produits bruts d'origine minerale",VLOOKUP($A138,OUTIL!$DW:$EB,D$1,FALSE),IF($A$119="Produits finis de consommation",VLOOKUP($A138,OUTIL!$EE:$EJ,D$1,FALSE),IF($A$119="Produits finis d'equipement agricole",VLOOKUP($A138,OUTIL!$EM:$ER,D$1,FALSE),IF($A$119="Produits finis d'equipement industriel",VLOOKUP($A138,OUTIL!$EU:$EZ,D$1,FALSE),"Ahmadovitch")))))))))/1000,0)</f>
        <v>699161</v>
      </c>
      <c r="E138" s="5">
        <f>ROUND(IF($A$119="Alimentation, boissons et tabacs",VLOOKUP($A138,OUTIL!$CH:$CM,E$1,FALSE),IF($A$119="Demi produits",VLOOKUP($A138,OUTIL!$CQ:$CV,E$1,FALSE),IF($A$119="Energie  et  lubrifiants",VLOOKUP($A138,OUTIL!$CY:$DD,E$1,FALSE),IF($A$119="Or industriel",VLOOKUP($A138,OUTIL!$DG:$DL,E$1,FALSE),IF($A$119="Produits bruts d'origine animale et vegetale",VLOOKUP($A138,OUTIL!$DO:$DT,E$1,FALSE),IF($A$119="Produits bruts d'origine minerale",VLOOKUP($A138,OUTIL!$DW:$EB,E$1,FALSE),IF($A$119="Produits finis de consommation",VLOOKUP($A138,OUTIL!$EE:$EJ,E$1,FALSE),IF($A$119="Produits finis d'equipement agricole",VLOOKUP($A138,OUTIL!$EM:$ER,E$1,FALSE),IF($A$119="Produits finis d'equipement industriel",VLOOKUP($A138,OUTIL!$EU:$EZ,E$1,FALSE),"Ahmadovitch")))))))))/1000,0)</f>
        <v>21753</v>
      </c>
      <c r="F138" s="5">
        <f>ROUND(IF($A$119="Alimentation, boissons et tabacs",VLOOKUP($A138,OUTIL!$CH:$CM,F$1,FALSE),IF($A$119="Demi produits",VLOOKUP($A138,OUTIL!$CQ:$CV,F$1,FALSE),IF($A$119="Energie  et  lubrifiants",VLOOKUP($A138,OUTIL!$CY:$DD,F$1,FALSE),IF($A$119="Or industriel",VLOOKUP($A138,OUTIL!$DG:$DL,F$1,FALSE),IF($A$119="Produits bruts d'origine animale et vegetale",VLOOKUP($A138,OUTIL!$DO:$DT,F$1,FALSE),IF($A$119="Produits bruts d'origine minerale",VLOOKUP($A138,OUTIL!$DW:$EB,F$1,FALSE),IF($A$119="Produits finis de consommation",VLOOKUP($A138,OUTIL!$EE:$EJ,F$1,FALSE),IF($A$119="Produits finis d'equipement agricole",VLOOKUP($A138,OUTIL!$EM:$ER,F$1,FALSE),IF($A$119="Produits finis d'equipement industriel",VLOOKUP($A138,OUTIL!$EU:$EZ,F$1,FALSE),"Ahmadovitch")))))))))/1000,0)</f>
        <v>720358</v>
      </c>
    </row>
    <row r="139" spans="1:7" ht="16.5" x14ac:dyDescent="0.3">
      <c r="A139">
        <v>20</v>
      </c>
      <c r="B139" s="5" t="str">
        <f>IF($A$119="Alimentation, boissons et tabacs",VLOOKUP(VLOOKUP($A139,OUTIL!$CH:$CM,B$1,FALSE),REF!$K:$L,2,FALSE),IF($A$119="Demi produits",VLOOKUP(VLOOKUP($A139,OUTIL!$CQ:$CV,B$1,FALSE),REF!$N:$O,2,FALSE),IF($A$119="Energie  et  lubrifiants",VLOOKUP(VLOOKUP($A139,OUTIL!$CY:$DD,B$1,FALSE),REF!$Z:$AA,2,FALSE),IF($A$119="Or industriel",VLOOKUP(VLOOKUP($A139,OUTIL!$DG:$DL,B$1,FALSE),REF!$AC:$AD,2,FALSE),IF($A$119="Produits bruts d'origine animale et vegetale",VLOOKUP(VLOOKUP($A139,OUTIL!$DO:$DT,B$1,FALSE),REF!$Q:$R,2,FALSE),IF($A$119="Produits bruts d'origine minerale",VLOOKUP(VLOOKUP($A139,OUTIL!$DW:$EB,B$1,FALSE),REF!$AF:$AG,2,FALSE),IF($A$119="Produits finis de consommation",VLOOKUP(VLOOKUP($A139,OUTIL!$EE:$EJ,B$1,FALSE),REF!$T:$U,2,FALSE),IF($A$119="Produits finis d'equipement agricole",VLOOKUP(VLOOKUP($A139,OUTIL!$EM:$ER,B$1,FALSE),REF!$AI:$AJ,2,FALSE),IF($A$119="Produits finis d'equipement industriel",VLOOKUP(VLOOKUP($A139,OUTIL!$EU:$EZ,B$1,FALSE),REF!$W:$X,2,FALSE),"Ahmadovitch")))))))))</f>
        <v>Appareils de réception, enregistrement ou reproduction du son et de l'image</v>
      </c>
      <c r="C139" s="5">
        <f>ROUND(IF($A$119="Alimentation, boissons et tabacs",VLOOKUP($A139,OUTIL!$CH:$CM,C$1,FALSE),IF($A$119="Demi produits",VLOOKUP($A139,OUTIL!$CQ:$CV,C$1,FALSE),IF($A$119="Energie  et  lubrifiants",VLOOKUP($A139,OUTIL!$CY:$DD,C$1,FALSE),IF($A$119="Or industriel",VLOOKUP($A139,OUTIL!$DG:$DL,C$1,FALSE),IF($A$119="Produits bruts d'origine animale et vegetale",VLOOKUP($A139,OUTIL!$DO:$DT,C$1,FALSE),IF($A$119="Produits bruts d'origine minerale",VLOOKUP($A139,OUTIL!$DW:$EB,C$1,FALSE),IF($A$119="Produits finis de consommation",VLOOKUP($A139,OUTIL!$EE:$EJ,C$1,FALSE),IF($A$119="Produits finis d'equipement agricole",VLOOKUP($A139,OUTIL!$EM:$ER,C$1,FALSE),IF($A$119="Produits finis d'equipement industriel",VLOOKUP($A139,OUTIL!$EU:$EZ,C$1,FALSE),"Ahmadovitch")))))))))/1000,0)</f>
        <v>780</v>
      </c>
      <c r="D139" s="5">
        <f>ROUND(IF($A$119="Alimentation, boissons et tabacs",VLOOKUP($A139,OUTIL!$CH:$CM,D$1,FALSE),IF($A$119="Demi produits",VLOOKUP($A139,OUTIL!$CQ:$CV,D$1,FALSE),IF($A$119="Energie  et  lubrifiants",VLOOKUP($A139,OUTIL!$CY:$DD,D$1,FALSE),IF($A$119="Or industriel",VLOOKUP($A139,OUTIL!$DG:$DL,D$1,FALSE),IF($A$119="Produits bruts d'origine animale et vegetale",VLOOKUP($A139,OUTIL!$DO:$DT,D$1,FALSE),IF($A$119="Produits bruts d'origine minerale",VLOOKUP($A139,OUTIL!$DW:$EB,D$1,FALSE),IF($A$119="Produits finis de consommation",VLOOKUP($A139,OUTIL!$EE:$EJ,D$1,FALSE),IF($A$119="Produits finis d'equipement agricole",VLOOKUP($A139,OUTIL!$EM:$ER,D$1,FALSE),IF($A$119="Produits finis d'equipement industriel",VLOOKUP($A139,OUTIL!$EU:$EZ,D$1,FALSE),"Ahmadovitch")))))))))/1000,0)</f>
        <v>696919</v>
      </c>
      <c r="E139" s="5">
        <f>ROUND(IF($A$119="Alimentation, boissons et tabacs",VLOOKUP($A139,OUTIL!$CH:$CM,E$1,FALSE),IF($A$119="Demi produits",VLOOKUP($A139,OUTIL!$CQ:$CV,E$1,FALSE),IF($A$119="Energie  et  lubrifiants",VLOOKUP($A139,OUTIL!$CY:$DD,E$1,FALSE),IF($A$119="Or industriel",VLOOKUP($A139,OUTIL!$DG:$DL,E$1,FALSE),IF($A$119="Produits bruts d'origine animale et vegetale",VLOOKUP($A139,OUTIL!$DO:$DT,E$1,FALSE),IF($A$119="Produits bruts d'origine minerale",VLOOKUP($A139,OUTIL!$DW:$EB,E$1,FALSE),IF($A$119="Produits finis de consommation",VLOOKUP($A139,OUTIL!$EE:$EJ,E$1,FALSE),IF($A$119="Produits finis d'equipement agricole",VLOOKUP($A139,OUTIL!$EM:$ER,E$1,FALSE),IF($A$119="Produits finis d'equipement industriel",VLOOKUP($A139,OUTIL!$EU:$EZ,E$1,FALSE),"Ahmadovitch")))))))))/1000,0)</f>
        <v>745</v>
      </c>
      <c r="F139" s="5">
        <f>ROUND(IF($A$119="Alimentation, boissons et tabacs",VLOOKUP($A139,OUTIL!$CH:$CM,F$1,FALSE),IF($A$119="Demi produits",VLOOKUP($A139,OUTIL!$CQ:$CV,F$1,FALSE),IF($A$119="Energie  et  lubrifiants",VLOOKUP($A139,OUTIL!$CY:$DD,F$1,FALSE),IF($A$119="Or industriel",VLOOKUP($A139,OUTIL!$DG:$DL,F$1,FALSE),IF($A$119="Produits bruts d'origine animale et vegetale",VLOOKUP($A139,OUTIL!$DO:$DT,F$1,FALSE),IF($A$119="Produits bruts d'origine minerale",VLOOKUP($A139,OUTIL!$DW:$EB,F$1,FALSE),IF($A$119="Produits finis de consommation",VLOOKUP($A139,OUTIL!$EE:$EJ,F$1,FALSE),IF($A$119="Produits finis d'equipement agricole",VLOOKUP($A139,OUTIL!$EM:$ER,F$1,FALSE),IF($A$119="Produits finis d'equipement industriel",VLOOKUP($A139,OUTIL!$EU:$EZ,F$1,FALSE),"Ahmadovitch")))))))))/1000,0)</f>
        <v>783760</v>
      </c>
    </row>
    <row r="140" spans="1:7" ht="16.5" x14ac:dyDescent="0.3">
      <c r="A140">
        <v>21</v>
      </c>
      <c r="B140" s="5" t="str">
        <f>IF($A$119="Alimentation, boissons et tabacs",VLOOKUP(VLOOKUP($A140,OUTIL!$CH:$CM,B$1,FALSE),REF!$K:$L,2,FALSE),IF($A$119="Demi produits",VLOOKUP(VLOOKUP($A140,OUTIL!$CQ:$CV,B$1,FALSE),REF!$N:$O,2,FALSE),IF($A$119="Energie  et  lubrifiants",VLOOKUP(VLOOKUP($A140,OUTIL!$CY:$DD,B$1,FALSE),REF!$Z:$AA,2,FALSE),IF($A$119="Or industriel",VLOOKUP(VLOOKUP($A140,OUTIL!$DG:$DL,B$1,FALSE),REF!$AC:$AD,2,FALSE),IF($A$119="Produits bruts d'origine animale et vegetale",VLOOKUP(VLOOKUP($A140,OUTIL!$DO:$DT,B$1,FALSE),REF!$Q:$R,2,FALSE),IF($A$119="Produits bruts d'origine minerale",VLOOKUP(VLOOKUP($A140,OUTIL!$DW:$EB,B$1,FALSE),REF!$AF:$AG,2,FALSE),IF($A$119="Produits finis de consommation",VLOOKUP(VLOOKUP($A140,OUTIL!$EE:$EJ,B$1,FALSE),REF!$T:$U,2,FALSE),IF($A$119="Produits finis d'equipement agricole",VLOOKUP(VLOOKUP($A140,OUTIL!$EM:$ER,B$1,FALSE),REF!$AI:$AJ,2,FALSE),IF($A$119="Produits finis d'equipement industriel",VLOOKUP(VLOOKUP($A140,OUTIL!$EU:$EZ,B$1,FALSE),REF!$W:$X,2,FALSE),"Ahmadovitch")))))))))</f>
        <v>Moteurs et machines génératrices, électriques,</v>
      </c>
      <c r="C140" s="5">
        <f>ROUND(IF($A$119="Alimentation, boissons et tabacs",VLOOKUP($A140,OUTIL!$CH:$CM,C$1,FALSE),IF($A$119="Demi produits",VLOOKUP($A140,OUTIL!$CQ:$CV,C$1,FALSE),IF($A$119="Energie  et  lubrifiants",VLOOKUP($A140,OUTIL!$CY:$DD,C$1,FALSE),IF($A$119="Or industriel",VLOOKUP($A140,OUTIL!$DG:$DL,C$1,FALSE),IF($A$119="Produits bruts d'origine animale et vegetale",VLOOKUP($A140,OUTIL!$DO:$DT,C$1,FALSE),IF($A$119="Produits bruts d'origine minerale",VLOOKUP($A140,OUTIL!$DW:$EB,C$1,FALSE),IF($A$119="Produits finis de consommation",VLOOKUP($A140,OUTIL!$EE:$EJ,C$1,FALSE),IF($A$119="Produits finis d'equipement agricole",VLOOKUP($A140,OUTIL!$EM:$ER,C$1,FALSE),IF($A$119="Produits finis d'equipement industriel",VLOOKUP($A140,OUTIL!$EU:$EZ,C$1,FALSE),"Ahmadovitch")))))))))/1000,0)</f>
        <v>6296</v>
      </c>
      <c r="D140" s="5">
        <f>ROUND(IF($A$119="Alimentation, boissons et tabacs",VLOOKUP($A140,OUTIL!$CH:$CM,D$1,FALSE),IF($A$119="Demi produits",VLOOKUP($A140,OUTIL!$CQ:$CV,D$1,FALSE),IF($A$119="Energie  et  lubrifiants",VLOOKUP($A140,OUTIL!$CY:$DD,D$1,FALSE),IF($A$119="Or industriel",VLOOKUP($A140,OUTIL!$DG:$DL,D$1,FALSE),IF($A$119="Produits bruts d'origine animale et vegetale",VLOOKUP($A140,OUTIL!$DO:$DT,D$1,FALSE),IF($A$119="Produits bruts d'origine minerale",VLOOKUP($A140,OUTIL!$DW:$EB,D$1,FALSE),IF($A$119="Produits finis de consommation",VLOOKUP($A140,OUTIL!$EE:$EJ,D$1,FALSE),IF($A$119="Produits finis d'equipement agricole",VLOOKUP($A140,OUTIL!$EM:$ER,D$1,FALSE),IF($A$119="Produits finis d'equipement industriel",VLOOKUP($A140,OUTIL!$EU:$EZ,D$1,FALSE),"Ahmadovitch")))))))))/1000,0)</f>
        <v>629076</v>
      </c>
      <c r="E140" s="5">
        <f>ROUND(IF($A$119="Alimentation, boissons et tabacs",VLOOKUP($A140,OUTIL!$CH:$CM,E$1,FALSE),IF($A$119="Demi produits",VLOOKUP($A140,OUTIL!$CQ:$CV,E$1,FALSE),IF($A$119="Energie  et  lubrifiants",VLOOKUP($A140,OUTIL!$CY:$DD,E$1,FALSE),IF($A$119="Or industriel",VLOOKUP($A140,OUTIL!$DG:$DL,E$1,FALSE),IF($A$119="Produits bruts d'origine animale et vegetale",VLOOKUP($A140,OUTIL!$DO:$DT,E$1,FALSE),IF($A$119="Produits bruts d'origine minerale",VLOOKUP($A140,OUTIL!$DW:$EB,E$1,FALSE),IF($A$119="Produits finis de consommation",VLOOKUP($A140,OUTIL!$EE:$EJ,E$1,FALSE),IF($A$119="Produits finis d'equipement agricole",VLOOKUP($A140,OUTIL!$EM:$ER,E$1,FALSE),IF($A$119="Produits finis d'equipement industriel",VLOOKUP($A140,OUTIL!$EU:$EZ,E$1,FALSE),"Ahmadovitch")))))))))/1000,0)</f>
        <v>5498</v>
      </c>
      <c r="F140" s="5">
        <f>ROUND(IF($A$119="Alimentation, boissons et tabacs",VLOOKUP($A140,OUTIL!$CH:$CM,F$1,FALSE),IF($A$119="Demi produits",VLOOKUP($A140,OUTIL!$CQ:$CV,F$1,FALSE),IF($A$119="Energie  et  lubrifiants",VLOOKUP($A140,OUTIL!$CY:$DD,F$1,FALSE),IF($A$119="Or industriel",VLOOKUP($A140,OUTIL!$DG:$DL,F$1,FALSE),IF($A$119="Produits bruts d'origine animale et vegetale",VLOOKUP($A140,OUTIL!$DO:$DT,F$1,FALSE),IF($A$119="Produits bruts d'origine minerale",VLOOKUP($A140,OUTIL!$DW:$EB,F$1,FALSE),IF($A$119="Produits finis de consommation",VLOOKUP($A140,OUTIL!$EE:$EJ,F$1,FALSE),IF($A$119="Produits finis d'equipement agricole",VLOOKUP($A140,OUTIL!$EM:$ER,F$1,FALSE),IF($A$119="Produits finis d'equipement industriel",VLOOKUP($A140,OUTIL!$EU:$EZ,F$1,FALSE),"Ahmadovitch")))))))))/1000,0)</f>
        <v>493708</v>
      </c>
    </row>
    <row r="141" spans="1:7" ht="16.5" x14ac:dyDescent="0.3">
      <c r="A141">
        <v>22</v>
      </c>
      <c r="B141" s="5" t="str">
        <f>IF($A$119="Alimentation, boissons et tabacs",VLOOKUP(VLOOKUP($A141,OUTIL!$CH:$CM,B$1,FALSE),REF!$K:$L,2,FALSE),IF($A$119="Demi produits",VLOOKUP(VLOOKUP($A141,OUTIL!$CQ:$CV,B$1,FALSE),REF!$N:$O,2,FALSE),IF($A$119="Energie  et  lubrifiants",VLOOKUP(VLOOKUP($A141,OUTIL!$CY:$DD,B$1,FALSE),REF!$Z:$AA,2,FALSE),IF($A$119="Or industriel",VLOOKUP(VLOOKUP($A141,OUTIL!$DG:$DL,B$1,FALSE),REF!$AC:$AD,2,FALSE),IF($A$119="Produits bruts d'origine animale et vegetale",VLOOKUP(VLOOKUP($A141,OUTIL!$DO:$DT,B$1,FALSE),REF!$Q:$R,2,FALSE),IF($A$119="Produits bruts d'origine minerale",VLOOKUP(VLOOKUP($A141,OUTIL!$DW:$EB,B$1,FALSE),REF!$AF:$AG,2,FALSE),IF($A$119="Produits finis de consommation",VLOOKUP(VLOOKUP($A141,OUTIL!$EE:$EJ,B$1,FALSE),REF!$T:$U,2,FALSE),IF($A$119="Produits finis d'equipement agricole",VLOOKUP(VLOOKUP($A141,OUTIL!$EM:$ER,B$1,FALSE),REF!$AI:$AJ,2,FALSE),IF($A$119="Produits finis d'equipement industriel",VLOOKUP(VLOOKUP($A141,OUTIL!$EU:$EZ,B$1,FALSE),REF!$W:$X,2,FALSE),"Ahmadovitch")))))))))</f>
        <v>Appareils et dispositifs, même chauffés électriquement</v>
      </c>
      <c r="C141" s="5">
        <f>ROUND(IF($A$119="Alimentation, boissons et tabacs",VLOOKUP($A141,OUTIL!$CH:$CM,C$1,FALSE),IF($A$119="Demi produits",VLOOKUP($A141,OUTIL!$CQ:$CV,C$1,FALSE),IF($A$119="Energie  et  lubrifiants",VLOOKUP($A141,OUTIL!$CY:$DD,C$1,FALSE),IF($A$119="Or industriel",VLOOKUP($A141,OUTIL!$DG:$DL,C$1,FALSE),IF($A$119="Produits bruts d'origine animale et vegetale",VLOOKUP($A141,OUTIL!$DO:$DT,C$1,FALSE),IF($A$119="Produits bruts d'origine minerale",VLOOKUP($A141,OUTIL!$DW:$EB,C$1,FALSE),IF($A$119="Produits finis de consommation",VLOOKUP($A141,OUTIL!$EE:$EJ,C$1,FALSE),IF($A$119="Produits finis d'equipement agricole",VLOOKUP($A141,OUTIL!$EM:$ER,C$1,FALSE),IF($A$119="Produits finis d'equipement industriel",VLOOKUP($A141,OUTIL!$EU:$EZ,C$1,FALSE),"Ahmadovitch")))))))))/1000,0)</f>
        <v>3337</v>
      </c>
      <c r="D141" s="5">
        <f>ROUND(IF($A$119="Alimentation, boissons et tabacs",VLOOKUP($A141,OUTIL!$CH:$CM,D$1,FALSE),IF($A$119="Demi produits",VLOOKUP($A141,OUTIL!$CQ:$CV,D$1,FALSE),IF($A$119="Energie  et  lubrifiants",VLOOKUP($A141,OUTIL!$CY:$DD,D$1,FALSE),IF($A$119="Or industriel",VLOOKUP($A141,OUTIL!$DG:$DL,D$1,FALSE),IF($A$119="Produits bruts d'origine animale et vegetale",VLOOKUP($A141,OUTIL!$DO:$DT,D$1,FALSE),IF($A$119="Produits bruts d'origine minerale",VLOOKUP($A141,OUTIL!$DW:$EB,D$1,FALSE),IF($A$119="Produits finis de consommation",VLOOKUP($A141,OUTIL!$EE:$EJ,D$1,FALSE),IF($A$119="Produits finis d'equipement agricole",VLOOKUP($A141,OUTIL!$EM:$ER,D$1,FALSE),IF($A$119="Produits finis d'equipement industriel",VLOOKUP($A141,OUTIL!$EU:$EZ,D$1,FALSE),"Ahmadovitch")))))))))/1000,0)</f>
        <v>597367</v>
      </c>
      <c r="E141" s="5">
        <f>ROUND(IF($A$119="Alimentation, boissons et tabacs",VLOOKUP($A141,OUTIL!$CH:$CM,E$1,FALSE),IF($A$119="Demi produits",VLOOKUP($A141,OUTIL!$CQ:$CV,E$1,FALSE),IF($A$119="Energie  et  lubrifiants",VLOOKUP($A141,OUTIL!$CY:$DD,E$1,FALSE),IF($A$119="Or industriel",VLOOKUP($A141,OUTIL!$DG:$DL,E$1,FALSE),IF($A$119="Produits bruts d'origine animale et vegetale",VLOOKUP($A141,OUTIL!$DO:$DT,E$1,FALSE),IF($A$119="Produits bruts d'origine minerale",VLOOKUP($A141,OUTIL!$DW:$EB,E$1,FALSE),IF($A$119="Produits finis de consommation",VLOOKUP($A141,OUTIL!$EE:$EJ,E$1,FALSE),IF($A$119="Produits finis d'equipement agricole",VLOOKUP($A141,OUTIL!$EM:$ER,E$1,FALSE),IF($A$119="Produits finis d'equipement industriel",VLOOKUP($A141,OUTIL!$EU:$EZ,E$1,FALSE),"Ahmadovitch")))))))))/1000,0)</f>
        <v>1659</v>
      </c>
      <c r="F141" s="5">
        <f>ROUND(IF($A$119="Alimentation, boissons et tabacs",VLOOKUP($A141,OUTIL!$CH:$CM,F$1,FALSE),IF($A$119="Demi produits",VLOOKUP($A141,OUTIL!$CQ:$CV,F$1,FALSE),IF($A$119="Energie  et  lubrifiants",VLOOKUP($A141,OUTIL!$CY:$DD,F$1,FALSE),IF($A$119="Or industriel",VLOOKUP($A141,OUTIL!$DG:$DL,F$1,FALSE),IF($A$119="Produits bruts d'origine animale et vegetale",VLOOKUP($A141,OUTIL!$DO:$DT,F$1,FALSE),IF($A$119="Produits bruts d'origine minerale",VLOOKUP($A141,OUTIL!$DW:$EB,F$1,FALSE),IF($A$119="Produits finis de consommation",VLOOKUP($A141,OUTIL!$EE:$EJ,F$1,FALSE),IF($A$119="Produits finis d'equipement agricole",VLOOKUP($A141,OUTIL!$EM:$ER,F$1,FALSE),IF($A$119="Produits finis d'equipement industriel",VLOOKUP($A141,OUTIL!$EU:$EZ,F$1,FALSE),"Ahmadovitch")))))))))/1000,0)</f>
        <v>315161</v>
      </c>
    </row>
    <row r="142" spans="1:7" ht="16.5" x14ac:dyDescent="0.3">
      <c r="A142">
        <v>23</v>
      </c>
      <c r="B142" s="5" t="str">
        <f>IF($A$119="Alimentation, boissons et tabacs",VLOOKUP(VLOOKUP($A142,OUTIL!$CH:$CM,B$1,FALSE),REF!$K:$L,2,FALSE),IF($A$119="Demi produits",VLOOKUP(VLOOKUP($A142,OUTIL!$CQ:$CV,B$1,FALSE),REF!$N:$O,2,FALSE),IF($A$119="Energie  et  lubrifiants",VLOOKUP(VLOOKUP($A142,OUTIL!$CY:$DD,B$1,FALSE),REF!$Z:$AA,2,FALSE),IF($A$119="Or industriel",VLOOKUP(VLOOKUP($A142,OUTIL!$DG:$DL,B$1,FALSE),REF!$AC:$AD,2,FALSE),IF($A$119="Produits bruts d'origine animale et vegetale",VLOOKUP(VLOOKUP($A142,OUTIL!$DO:$DT,B$1,FALSE),REF!$Q:$R,2,FALSE),IF($A$119="Produits bruts d'origine minerale",VLOOKUP(VLOOKUP($A142,OUTIL!$DW:$EB,B$1,FALSE),REF!$AF:$AG,2,FALSE),IF($A$119="Produits finis de consommation",VLOOKUP(VLOOKUP($A142,OUTIL!$EE:$EJ,B$1,FALSE),REF!$T:$U,2,FALSE),IF($A$119="Produits finis d'equipement agricole",VLOOKUP(VLOOKUP($A142,OUTIL!$EM:$ER,B$1,FALSE),REF!$AI:$AJ,2,FALSE),IF($A$119="Produits finis d'equipement industriel",VLOOKUP(VLOOKUP($A142,OUTIL!$EU:$EZ,B$1,FALSE),REF!$W:$X,2,FALSE),"Ahmadovitch")))))))))</f>
        <v>Groupes pour le conditionnement de l'air</v>
      </c>
      <c r="C142" s="5">
        <f>ROUND(IF($A$119="Alimentation, boissons et tabacs",VLOOKUP($A142,OUTIL!$CH:$CM,C$1,FALSE),IF($A$119="Demi produits",VLOOKUP($A142,OUTIL!$CQ:$CV,C$1,FALSE),IF($A$119="Energie  et  lubrifiants",VLOOKUP($A142,OUTIL!$CY:$DD,C$1,FALSE),IF($A$119="Or industriel",VLOOKUP($A142,OUTIL!$DG:$DL,C$1,FALSE),IF($A$119="Produits bruts d'origine animale et vegetale",VLOOKUP($A142,OUTIL!$DO:$DT,C$1,FALSE),IF($A$119="Produits bruts d'origine minerale",VLOOKUP($A142,OUTIL!$DW:$EB,C$1,FALSE),IF($A$119="Produits finis de consommation",VLOOKUP($A142,OUTIL!$EE:$EJ,C$1,FALSE),IF($A$119="Produits finis d'equipement agricole",VLOOKUP($A142,OUTIL!$EM:$ER,C$1,FALSE),IF($A$119="Produits finis d'equipement industriel",VLOOKUP($A142,OUTIL!$EU:$EZ,C$1,FALSE),"Ahmadovitch")))))))))/1000,0)</f>
        <v>6529</v>
      </c>
      <c r="D142" s="5">
        <f>ROUND(IF($A$119="Alimentation, boissons et tabacs",VLOOKUP($A142,OUTIL!$CH:$CM,D$1,FALSE),IF($A$119="Demi produits",VLOOKUP($A142,OUTIL!$CQ:$CV,D$1,FALSE),IF($A$119="Energie  et  lubrifiants",VLOOKUP($A142,OUTIL!$CY:$DD,D$1,FALSE),IF($A$119="Or industriel",VLOOKUP($A142,OUTIL!$DG:$DL,D$1,FALSE),IF($A$119="Produits bruts d'origine animale et vegetale",VLOOKUP($A142,OUTIL!$DO:$DT,D$1,FALSE),IF($A$119="Produits bruts d'origine minerale",VLOOKUP($A142,OUTIL!$DW:$EB,D$1,FALSE),IF($A$119="Produits finis de consommation",VLOOKUP($A142,OUTIL!$EE:$EJ,D$1,FALSE),IF($A$119="Produits finis d'equipement agricole",VLOOKUP($A142,OUTIL!$EM:$ER,D$1,FALSE),IF($A$119="Produits finis d'equipement industriel",VLOOKUP($A142,OUTIL!$EU:$EZ,D$1,FALSE),"Ahmadovitch")))))))))/1000,0)</f>
        <v>589583</v>
      </c>
      <c r="E142" s="5">
        <f>ROUND(IF($A$119="Alimentation, boissons et tabacs",VLOOKUP($A142,OUTIL!$CH:$CM,E$1,FALSE),IF($A$119="Demi produits",VLOOKUP($A142,OUTIL!$CQ:$CV,E$1,FALSE),IF($A$119="Energie  et  lubrifiants",VLOOKUP($A142,OUTIL!$CY:$DD,E$1,FALSE),IF($A$119="Or industriel",VLOOKUP($A142,OUTIL!$DG:$DL,E$1,FALSE),IF($A$119="Produits bruts d'origine animale et vegetale",VLOOKUP($A142,OUTIL!$DO:$DT,E$1,FALSE),IF($A$119="Produits bruts d'origine minerale",VLOOKUP($A142,OUTIL!$DW:$EB,E$1,FALSE),IF($A$119="Produits finis de consommation",VLOOKUP($A142,OUTIL!$EE:$EJ,E$1,FALSE),IF($A$119="Produits finis d'equipement agricole",VLOOKUP($A142,OUTIL!$EM:$ER,E$1,FALSE),IF($A$119="Produits finis d'equipement industriel",VLOOKUP($A142,OUTIL!$EU:$EZ,E$1,FALSE),"Ahmadovitch")))))))))/1000,0)</f>
        <v>7578</v>
      </c>
      <c r="F142" s="5">
        <f>ROUND(IF($A$119="Alimentation, boissons et tabacs",VLOOKUP($A142,OUTIL!$CH:$CM,F$1,FALSE),IF($A$119="Demi produits",VLOOKUP($A142,OUTIL!$CQ:$CV,F$1,FALSE),IF($A$119="Energie  et  lubrifiants",VLOOKUP($A142,OUTIL!$CY:$DD,F$1,FALSE),IF($A$119="Or industriel",VLOOKUP($A142,OUTIL!$DG:$DL,F$1,FALSE),IF($A$119="Produits bruts d'origine animale et vegetale",VLOOKUP($A142,OUTIL!$DO:$DT,F$1,FALSE),IF($A$119="Produits bruts d'origine minerale",VLOOKUP($A142,OUTIL!$DW:$EB,F$1,FALSE),IF($A$119="Produits finis de consommation",VLOOKUP($A142,OUTIL!$EE:$EJ,F$1,FALSE),IF($A$119="Produits finis d'equipement agricole",VLOOKUP($A142,OUTIL!$EM:$ER,F$1,FALSE),IF($A$119="Produits finis d'equipement industriel",VLOOKUP($A142,OUTIL!$EU:$EZ,F$1,FALSE),"Ahmadovitch")))))))))/1000,0)</f>
        <v>674822</v>
      </c>
    </row>
    <row r="143" spans="1:7" ht="16.5" x14ac:dyDescent="0.3">
      <c r="A143">
        <v>24</v>
      </c>
      <c r="B143" s="5" t="str">
        <f>IF($A$119="Alimentation, boissons et tabacs",VLOOKUP(VLOOKUP($A143,OUTIL!$CH:$CM,B$1,FALSE),REF!$K:$L,2,FALSE),IF($A$119="Demi produits",VLOOKUP(VLOOKUP($A143,OUTIL!$CQ:$CV,B$1,FALSE),REF!$N:$O,2,FALSE),IF($A$119="Energie  et  lubrifiants",VLOOKUP(VLOOKUP($A143,OUTIL!$CY:$DD,B$1,FALSE),REF!$Z:$AA,2,FALSE),IF($A$119="Or industriel",VLOOKUP(VLOOKUP($A143,OUTIL!$DG:$DL,B$1,FALSE),REF!$AC:$AD,2,FALSE),IF($A$119="Produits bruts d'origine animale et vegetale",VLOOKUP(VLOOKUP($A143,OUTIL!$DO:$DT,B$1,FALSE),REF!$Q:$R,2,FALSE),IF($A$119="Produits bruts d'origine minerale",VLOOKUP(VLOOKUP($A143,OUTIL!$DW:$EB,B$1,FALSE),REF!$AF:$AG,2,FALSE),IF($A$119="Produits finis de consommation",VLOOKUP(VLOOKUP($A143,OUTIL!$EE:$EJ,B$1,FALSE),REF!$T:$U,2,FALSE),IF($A$119="Produits finis d'equipement agricole",VLOOKUP(VLOOKUP($A143,OUTIL!$EM:$ER,B$1,FALSE),REF!$AI:$AJ,2,FALSE),IF($A$119="Produits finis d'equipement industriel",VLOOKUP(VLOOKUP($A143,OUTIL!$EU:$EZ,B$1,FALSE),REF!$W:$X,2,FALSE),"Ahmadovitch")))))))))</f>
        <v>Transformatreurs et convertisseurs électriques</v>
      </c>
      <c r="C143" s="5">
        <f>ROUND(IF($A$119="Alimentation, boissons et tabacs",VLOOKUP($A143,OUTIL!$CH:$CM,C$1,FALSE),IF($A$119="Demi produits",VLOOKUP($A143,OUTIL!$CQ:$CV,C$1,FALSE),IF($A$119="Energie  et  lubrifiants",VLOOKUP($A143,OUTIL!$CY:$DD,C$1,FALSE),IF($A$119="Or industriel",VLOOKUP($A143,OUTIL!$DG:$DL,C$1,FALSE),IF($A$119="Produits bruts d'origine animale et vegetale",VLOOKUP($A143,OUTIL!$DO:$DT,C$1,FALSE),IF($A$119="Produits bruts d'origine minerale",VLOOKUP($A143,OUTIL!$DW:$EB,C$1,FALSE),IF($A$119="Produits finis de consommation",VLOOKUP($A143,OUTIL!$EE:$EJ,C$1,FALSE),IF($A$119="Produits finis d'equipement agricole",VLOOKUP($A143,OUTIL!$EM:$ER,C$1,FALSE),IF($A$119="Produits finis d'equipement industriel",VLOOKUP($A143,OUTIL!$EU:$EZ,C$1,FALSE),"Ahmadovitch")))))))))/1000,0)</f>
        <v>4247</v>
      </c>
      <c r="D143" s="5">
        <f>ROUND(IF($A$119="Alimentation, boissons et tabacs",VLOOKUP($A143,OUTIL!$CH:$CM,D$1,FALSE),IF($A$119="Demi produits",VLOOKUP($A143,OUTIL!$CQ:$CV,D$1,FALSE),IF($A$119="Energie  et  lubrifiants",VLOOKUP($A143,OUTIL!$CY:$DD,D$1,FALSE),IF($A$119="Or industriel",VLOOKUP($A143,OUTIL!$DG:$DL,D$1,FALSE),IF($A$119="Produits bruts d'origine animale et vegetale",VLOOKUP($A143,OUTIL!$DO:$DT,D$1,FALSE),IF($A$119="Produits bruts d'origine minerale",VLOOKUP($A143,OUTIL!$DW:$EB,D$1,FALSE),IF($A$119="Produits finis de consommation",VLOOKUP($A143,OUTIL!$EE:$EJ,D$1,FALSE),IF($A$119="Produits finis d'equipement agricole",VLOOKUP($A143,OUTIL!$EM:$ER,D$1,FALSE),IF($A$119="Produits finis d'equipement industriel",VLOOKUP($A143,OUTIL!$EU:$EZ,D$1,FALSE),"Ahmadovitch")))))))))/1000,0)</f>
        <v>559588</v>
      </c>
      <c r="E143" s="5">
        <f>ROUND(IF($A$119="Alimentation, boissons et tabacs",VLOOKUP($A143,OUTIL!$CH:$CM,E$1,FALSE),IF($A$119="Demi produits",VLOOKUP($A143,OUTIL!$CQ:$CV,E$1,FALSE),IF($A$119="Energie  et  lubrifiants",VLOOKUP($A143,OUTIL!$CY:$DD,E$1,FALSE),IF($A$119="Or industriel",VLOOKUP($A143,OUTIL!$DG:$DL,E$1,FALSE),IF($A$119="Produits bruts d'origine animale et vegetale",VLOOKUP($A143,OUTIL!$DO:$DT,E$1,FALSE),IF($A$119="Produits bruts d'origine minerale",VLOOKUP($A143,OUTIL!$DW:$EB,E$1,FALSE),IF($A$119="Produits finis de consommation",VLOOKUP($A143,OUTIL!$EE:$EJ,E$1,FALSE),IF($A$119="Produits finis d'equipement agricole",VLOOKUP($A143,OUTIL!$EM:$ER,E$1,FALSE),IF($A$119="Produits finis d'equipement industriel",VLOOKUP($A143,OUTIL!$EU:$EZ,E$1,FALSE),"Ahmadovitch")))))))))/1000,0)</f>
        <v>1938</v>
      </c>
      <c r="F143" s="5">
        <f>ROUND(IF($A$119="Alimentation, boissons et tabacs",VLOOKUP($A143,OUTIL!$CH:$CM,F$1,FALSE),IF($A$119="Demi produits",VLOOKUP($A143,OUTIL!$CQ:$CV,F$1,FALSE),IF($A$119="Energie  et  lubrifiants",VLOOKUP($A143,OUTIL!$CY:$DD,F$1,FALSE),IF($A$119="Or industriel",VLOOKUP($A143,OUTIL!$DG:$DL,F$1,FALSE),IF($A$119="Produits bruts d'origine animale et vegetale",VLOOKUP($A143,OUTIL!$DO:$DT,F$1,FALSE),IF($A$119="Produits bruts d'origine minerale",VLOOKUP($A143,OUTIL!$DW:$EB,F$1,FALSE),IF($A$119="Produits finis de consommation",VLOOKUP($A143,OUTIL!$EE:$EJ,F$1,FALSE),IF($A$119="Produits finis d'equipement agricole",VLOOKUP($A143,OUTIL!$EM:$ER,F$1,FALSE),IF($A$119="Produits finis d'equipement industriel",VLOOKUP($A143,OUTIL!$EU:$EZ,F$1,FALSE),"Ahmadovitch")))))))))/1000,0)</f>
        <v>395986</v>
      </c>
    </row>
    <row r="144" spans="1:7" ht="16.5" x14ac:dyDescent="0.3">
      <c r="A144">
        <v>25</v>
      </c>
      <c r="B144" s="5" t="str">
        <f>IF($A$119="Alimentation, boissons et tabacs",VLOOKUP(VLOOKUP($A144,OUTIL!$CH:$CM,B$1,FALSE),REF!$K:$L,2,FALSE),IF($A$119="Demi produits",VLOOKUP(VLOOKUP($A144,OUTIL!$CQ:$CV,B$1,FALSE),REF!$N:$O,2,FALSE),IF($A$119="Energie  et  lubrifiants",VLOOKUP(VLOOKUP($A144,OUTIL!$CY:$DD,B$1,FALSE),REF!$Z:$AA,2,FALSE),IF($A$119="Or industriel",VLOOKUP(VLOOKUP($A144,OUTIL!$DG:$DL,B$1,FALSE),REF!$AC:$AD,2,FALSE),IF($A$119="Produits bruts d'origine animale et vegetale",VLOOKUP(VLOOKUP($A144,OUTIL!$DO:$DT,B$1,FALSE),REF!$Q:$R,2,FALSE),IF($A$119="Produits bruts d'origine minerale",VLOOKUP(VLOOKUP($A144,OUTIL!$DW:$EB,B$1,FALSE),REF!$AF:$AG,2,FALSE),IF($A$119="Produits finis de consommation",VLOOKUP(VLOOKUP($A144,OUTIL!$EE:$EJ,B$1,FALSE),REF!$T:$U,2,FALSE),IF($A$119="Produits finis d'equipement agricole",VLOOKUP(VLOOKUP($A144,OUTIL!$EM:$ER,B$1,FALSE),REF!$AI:$AJ,2,FALSE),IF($A$119="Produits finis d'equipement industriel",VLOOKUP(VLOOKUP($A144,OUTIL!$EU:$EZ,B$1,FALSE),REF!$W:$X,2,FALSE),"Ahmadovitch")))))))))</f>
        <v>Piles, batteries de piles et acumulateurs électriques</v>
      </c>
      <c r="C144" s="5">
        <f>ROUND(IF($A$119="Alimentation, boissons et tabacs",VLOOKUP($A144,OUTIL!$CH:$CM,C$1,FALSE),IF($A$119="Demi produits",VLOOKUP($A144,OUTIL!$CQ:$CV,C$1,FALSE),IF($A$119="Energie  et  lubrifiants",VLOOKUP($A144,OUTIL!$CY:$DD,C$1,FALSE),IF($A$119="Or industriel",VLOOKUP($A144,OUTIL!$DG:$DL,C$1,FALSE),IF($A$119="Produits bruts d'origine animale et vegetale",VLOOKUP($A144,OUTIL!$DO:$DT,C$1,FALSE),IF($A$119="Produits bruts d'origine minerale",VLOOKUP($A144,OUTIL!$DW:$EB,C$1,FALSE),IF($A$119="Produits finis de consommation",VLOOKUP($A144,OUTIL!$EE:$EJ,C$1,FALSE),IF($A$119="Produits finis d'equipement agricole",VLOOKUP($A144,OUTIL!$EM:$ER,C$1,FALSE),IF($A$119="Produits finis d'equipement industriel",VLOOKUP($A144,OUTIL!$EU:$EZ,C$1,FALSE),"Ahmadovitch")))))))))/1000,0)</f>
        <v>6995</v>
      </c>
      <c r="D144" s="5">
        <f>ROUND(IF($A$119="Alimentation, boissons et tabacs",VLOOKUP($A144,OUTIL!$CH:$CM,D$1,FALSE),IF($A$119="Demi produits",VLOOKUP($A144,OUTIL!$CQ:$CV,D$1,FALSE),IF($A$119="Energie  et  lubrifiants",VLOOKUP($A144,OUTIL!$CY:$DD,D$1,FALSE),IF($A$119="Or industriel",VLOOKUP($A144,OUTIL!$DG:$DL,D$1,FALSE),IF($A$119="Produits bruts d'origine animale et vegetale",VLOOKUP($A144,OUTIL!$DO:$DT,D$1,FALSE),IF($A$119="Produits bruts d'origine minerale",VLOOKUP($A144,OUTIL!$DW:$EB,D$1,FALSE),IF($A$119="Produits finis de consommation",VLOOKUP($A144,OUTIL!$EE:$EJ,D$1,FALSE),IF($A$119="Produits finis d'equipement agricole",VLOOKUP($A144,OUTIL!$EM:$ER,D$1,FALSE),IF($A$119="Produits finis d'equipement industriel",VLOOKUP($A144,OUTIL!$EU:$EZ,D$1,FALSE),"Ahmadovitch")))))))))/1000,0)</f>
        <v>515026</v>
      </c>
      <c r="E144" s="5">
        <f>ROUND(IF($A$119="Alimentation, boissons et tabacs",VLOOKUP($A144,OUTIL!$CH:$CM,E$1,FALSE),IF($A$119="Demi produits",VLOOKUP($A144,OUTIL!$CQ:$CV,E$1,FALSE),IF($A$119="Energie  et  lubrifiants",VLOOKUP($A144,OUTIL!$CY:$DD,E$1,FALSE),IF($A$119="Or industriel",VLOOKUP($A144,OUTIL!$DG:$DL,E$1,FALSE),IF($A$119="Produits bruts d'origine animale et vegetale",VLOOKUP($A144,OUTIL!$DO:$DT,E$1,FALSE),IF($A$119="Produits bruts d'origine minerale",VLOOKUP($A144,OUTIL!$DW:$EB,E$1,FALSE),IF($A$119="Produits finis de consommation",VLOOKUP($A144,OUTIL!$EE:$EJ,E$1,FALSE),IF($A$119="Produits finis d'equipement agricole",VLOOKUP($A144,OUTIL!$EM:$ER,E$1,FALSE),IF($A$119="Produits finis d'equipement industriel",VLOOKUP($A144,OUTIL!$EU:$EZ,E$1,FALSE),"Ahmadovitch")))))))))/1000,0)</f>
        <v>5414</v>
      </c>
      <c r="F144" s="5">
        <f>ROUND(IF($A$119="Alimentation, boissons et tabacs",VLOOKUP($A144,OUTIL!$CH:$CM,F$1,FALSE),IF($A$119="Demi produits",VLOOKUP($A144,OUTIL!$CQ:$CV,F$1,FALSE),IF($A$119="Energie  et  lubrifiants",VLOOKUP($A144,OUTIL!$CY:$DD,F$1,FALSE),IF($A$119="Or industriel",VLOOKUP($A144,OUTIL!$DG:$DL,F$1,FALSE),IF($A$119="Produits bruts d'origine animale et vegetale",VLOOKUP($A144,OUTIL!$DO:$DT,F$1,FALSE),IF($A$119="Produits bruts d'origine minerale",VLOOKUP($A144,OUTIL!$DW:$EB,F$1,FALSE),IF($A$119="Produits finis de consommation",VLOOKUP($A144,OUTIL!$EE:$EJ,F$1,FALSE),IF($A$119="Produits finis d'equipement agricole",VLOOKUP($A144,OUTIL!$EM:$ER,F$1,FALSE),IF($A$119="Produits finis d'equipement industriel",VLOOKUP($A144,OUTIL!$EU:$EZ,F$1,FALSE),"Ahmadovitch")))))))))/1000,0)</f>
        <v>394069</v>
      </c>
    </row>
    <row r="145" spans="1:6" ht="16.5" x14ac:dyDescent="0.3">
      <c r="A145">
        <v>26</v>
      </c>
      <c r="B145" s="5" t="str">
        <f>IF($A$119="Alimentation, boissons et tabacs",VLOOKUP(VLOOKUP($A145,OUTIL!$CH:$CM,B$1,FALSE),REF!$K:$L,2,FALSE),IF($A$119="Demi produits",VLOOKUP(VLOOKUP($A145,OUTIL!$CQ:$CV,B$1,FALSE),REF!$N:$O,2,FALSE),IF($A$119="Energie  et  lubrifiants",VLOOKUP(VLOOKUP($A145,OUTIL!$CY:$DD,B$1,FALSE),REF!$Z:$AA,2,FALSE),IF($A$119="Or industriel",VLOOKUP(VLOOKUP($A145,OUTIL!$DG:$DL,B$1,FALSE),REF!$AC:$AD,2,FALSE),IF($A$119="Produits bruts d'origine animale et vegetale",VLOOKUP(VLOOKUP($A145,OUTIL!$DO:$DT,B$1,FALSE),REF!$Q:$R,2,FALSE),IF($A$119="Produits bruts d'origine minerale",VLOOKUP(VLOOKUP($A145,OUTIL!$DW:$EB,B$1,FALSE),REF!$AF:$AG,2,FALSE),IF($A$119="Produits finis de consommation",VLOOKUP(VLOOKUP($A145,OUTIL!$EE:$EJ,B$1,FALSE),REF!$T:$U,2,FALSE),IF($A$119="Produits finis d'equipement agricole",VLOOKUP(VLOOKUP($A145,OUTIL!$EM:$ER,B$1,FALSE),REF!$AI:$AJ,2,FALSE),IF($A$119="Produits finis d'equipement industriel",VLOOKUP(VLOOKUP($A145,OUTIL!$EU:$EZ,B$1,FALSE),REF!$W:$X,2,FALSE),"Ahmadovitch")))))))))</f>
        <v>Appareils émetteurs; récepteurs; pour la radiotéléphonie, la radiotélégraphie</v>
      </c>
      <c r="C145" s="5">
        <f>ROUND(IF($A$119="Alimentation, boissons et tabacs",VLOOKUP($A145,OUTIL!$CH:$CM,C$1,FALSE),IF($A$119="Demi produits",VLOOKUP($A145,OUTIL!$CQ:$CV,C$1,FALSE),IF($A$119="Energie  et  lubrifiants",VLOOKUP($A145,OUTIL!$CY:$DD,C$1,FALSE),IF($A$119="Or industriel",VLOOKUP($A145,OUTIL!$DG:$DL,C$1,FALSE),IF($A$119="Produits bruts d'origine animale et vegetale",VLOOKUP($A145,OUTIL!$DO:$DT,C$1,FALSE),IF($A$119="Produits bruts d'origine minerale",VLOOKUP($A145,OUTIL!$DW:$EB,C$1,FALSE),IF($A$119="Produits finis de consommation",VLOOKUP($A145,OUTIL!$EE:$EJ,C$1,FALSE),IF($A$119="Produits finis d'equipement agricole",VLOOKUP($A145,OUTIL!$EM:$ER,C$1,FALSE),IF($A$119="Produits finis d'equipement industriel",VLOOKUP($A145,OUTIL!$EU:$EZ,C$1,FALSE),"Ahmadovitch")))))))))/1000,0)</f>
        <v>619</v>
      </c>
      <c r="D145" s="5">
        <f>ROUND(IF($A$119="Alimentation, boissons et tabacs",VLOOKUP($A145,OUTIL!$CH:$CM,D$1,FALSE),IF($A$119="Demi produits",VLOOKUP($A145,OUTIL!$CQ:$CV,D$1,FALSE),IF($A$119="Energie  et  lubrifiants",VLOOKUP($A145,OUTIL!$CY:$DD,D$1,FALSE),IF($A$119="Or industriel",VLOOKUP($A145,OUTIL!$DG:$DL,D$1,FALSE),IF($A$119="Produits bruts d'origine animale et vegetale",VLOOKUP($A145,OUTIL!$DO:$DT,D$1,FALSE),IF($A$119="Produits bruts d'origine minerale",VLOOKUP($A145,OUTIL!$DW:$EB,D$1,FALSE),IF($A$119="Produits finis de consommation",VLOOKUP($A145,OUTIL!$EE:$EJ,D$1,FALSE),IF($A$119="Produits finis d'equipement agricole",VLOOKUP($A145,OUTIL!$EM:$ER,D$1,FALSE),IF($A$119="Produits finis d'equipement industriel",VLOOKUP($A145,OUTIL!$EU:$EZ,D$1,FALSE),"Ahmadovitch")))))))))/1000,0)</f>
        <v>402060</v>
      </c>
      <c r="E145" s="5">
        <f>ROUND(IF($A$119="Alimentation, boissons et tabacs",VLOOKUP($A145,OUTIL!$CH:$CM,E$1,FALSE),IF($A$119="Demi produits",VLOOKUP($A145,OUTIL!$CQ:$CV,E$1,FALSE),IF($A$119="Energie  et  lubrifiants",VLOOKUP($A145,OUTIL!$CY:$DD,E$1,FALSE),IF($A$119="Or industriel",VLOOKUP($A145,OUTIL!$DG:$DL,E$1,FALSE),IF($A$119="Produits bruts d'origine animale et vegetale",VLOOKUP($A145,OUTIL!$DO:$DT,E$1,FALSE),IF($A$119="Produits bruts d'origine minerale",VLOOKUP($A145,OUTIL!$DW:$EB,E$1,FALSE),IF($A$119="Produits finis de consommation",VLOOKUP($A145,OUTIL!$EE:$EJ,E$1,FALSE),IF($A$119="Produits finis d'equipement agricole",VLOOKUP($A145,OUTIL!$EM:$ER,E$1,FALSE),IF($A$119="Produits finis d'equipement industriel",VLOOKUP($A145,OUTIL!$EU:$EZ,E$1,FALSE),"Ahmadovitch")))))))))/1000,0)</f>
        <v>468</v>
      </c>
      <c r="F145" s="5">
        <f>ROUND(IF($A$119="Alimentation, boissons et tabacs",VLOOKUP($A145,OUTIL!$CH:$CM,F$1,FALSE),IF($A$119="Demi produits",VLOOKUP($A145,OUTIL!$CQ:$CV,F$1,FALSE),IF($A$119="Energie  et  lubrifiants",VLOOKUP($A145,OUTIL!$CY:$DD,F$1,FALSE),IF($A$119="Or industriel",VLOOKUP($A145,OUTIL!$DG:$DL,F$1,FALSE),IF($A$119="Produits bruts d'origine animale et vegetale",VLOOKUP($A145,OUTIL!$DO:$DT,F$1,FALSE),IF($A$119="Produits bruts d'origine minerale",VLOOKUP($A145,OUTIL!$DW:$EB,F$1,FALSE),IF($A$119="Produits finis de consommation",VLOOKUP($A145,OUTIL!$EE:$EJ,F$1,FALSE),IF($A$119="Produits finis d'equipement agricole",VLOOKUP($A145,OUTIL!$EM:$ER,F$1,FALSE),IF($A$119="Produits finis d'equipement industriel",VLOOKUP($A145,OUTIL!$EU:$EZ,F$1,FALSE),"Ahmadovitch")))))))))/1000,0)</f>
        <v>320022</v>
      </c>
    </row>
    <row r="146" spans="1:6" ht="16.5" x14ac:dyDescent="0.3">
      <c r="A146">
        <v>27</v>
      </c>
      <c r="B146" s="5" t="str">
        <f>IF($A$119="Alimentation, boissons et tabacs",VLOOKUP(VLOOKUP($A146,OUTIL!$CH:$CM,B$1,FALSE),REF!$K:$L,2,FALSE),IF($A$119="Demi produits",VLOOKUP(VLOOKUP($A146,OUTIL!$CQ:$CV,B$1,FALSE),REF!$N:$O,2,FALSE),IF($A$119="Energie  et  lubrifiants",VLOOKUP(VLOOKUP($A146,OUTIL!$CY:$DD,B$1,FALSE),REF!$Z:$AA,2,FALSE),IF($A$119="Or industriel",VLOOKUP(VLOOKUP($A146,OUTIL!$DG:$DL,B$1,FALSE),REF!$AC:$AD,2,FALSE),IF($A$119="Produits bruts d'origine animale et vegetale",VLOOKUP(VLOOKUP($A146,OUTIL!$DO:$DT,B$1,FALSE),REF!$Q:$R,2,FALSE),IF($A$119="Produits bruts d'origine minerale",VLOOKUP(VLOOKUP($A146,OUTIL!$DW:$EB,B$1,FALSE),REF!$AF:$AG,2,FALSE),IF($A$119="Produits finis de consommation",VLOOKUP(VLOOKUP($A146,OUTIL!$EE:$EJ,B$1,FALSE),REF!$T:$U,2,FALSE),IF($A$119="Produits finis d'equipement agricole",VLOOKUP(VLOOKUP($A146,OUTIL!$EM:$ER,B$1,FALSE),REF!$AI:$AJ,2,FALSE),IF($A$119="Produits finis d'equipement industriel",VLOOKUP(VLOOKUP($A146,OUTIL!$EU:$EZ,B$1,FALSE),REF!$W:$X,2,FALSE),"Ahmadovitch")))))))))</f>
        <v>Machines et appareils servant à l'impression</v>
      </c>
      <c r="C146" s="5">
        <f>ROUND(IF($A$119="Alimentation, boissons et tabacs",VLOOKUP($A146,OUTIL!$CH:$CM,C$1,FALSE),IF($A$119="Demi produits",VLOOKUP($A146,OUTIL!$CQ:$CV,C$1,FALSE),IF($A$119="Energie  et  lubrifiants",VLOOKUP($A146,OUTIL!$CY:$DD,C$1,FALSE),IF($A$119="Or industriel",VLOOKUP($A146,OUTIL!$DG:$DL,C$1,FALSE),IF($A$119="Produits bruts d'origine animale et vegetale",VLOOKUP($A146,OUTIL!$DO:$DT,C$1,FALSE),IF($A$119="Produits bruts d'origine minerale",VLOOKUP($A146,OUTIL!$DW:$EB,C$1,FALSE),IF($A$119="Produits finis de consommation",VLOOKUP($A146,OUTIL!$EE:$EJ,C$1,FALSE),IF($A$119="Produits finis d'equipement agricole",VLOOKUP($A146,OUTIL!$EM:$ER,C$1,FALSE),IF($A$119="Produits finis d'equipement industriel",VLOOKUP($A146,OUTIL!$EU:$EZ,C$1,FALSE),"Ahmadovitch")))))))))/1000,0)</f>
        <v>2254</v>
      </c>
      <c r="D146" s="5">
        <f>ROUND(IF($A$119="Alimentation, boissons et tabacs",VLOOKUP($A146,OUTIL!$CH:$CM,D$1,FALSE),IF($A$119="Demi produits",VLOOKUP($A146,OUTIL!$CQ:$CV,D$1,FALSE),IF($A$119="Energie  et  lubrifiants",VLOOKUP($A146,OUTIL!$CY:$DD,D$1,FALSE),IF($A$119="Or industriel",VLOOKUP($A146,OUTIL!$DG:$DL,D$1,FALSE),IF($A$119="Produits bruts d'origine animale et vegetale",VLOOKUP($A146,OUTIL!$DO:$DT,D$1,FALSE),IF($A$119="Produits bruts d'origine minerale",VLOOKUP($A146,OUTIL!$DW:$EB,D$1,FALSE),IF($A$119="Produits finis de consommation",VLOOKUP($A146,OUTIL!$EE:$EJ,D$1,FALSE),IF($A$119="Produits finis d'equipement agricole",VLOOKUP($A146,OUTIL!$EM:$ER,D$1,FALSE),IF($A$119="Produits finis d'equipement industriel",VLOOKUP($A146,OUTIL!$EU:$EZ,D$1,FALSE),"Ahmadovitch")))))))))/1000,0)</f>
        <v>386662</v>
      </c>
      <c r="E146" s="5">
        <f>ROUND(IF($A$119="Alimentation, boissons et tabacs",VLOOKUP($A146,OUTIL!$CH:$CM,E$1,FALSE),IF($A$119="Demi produits",VLOOKUP($A146,OUTIL!$CQ:$CV,E$1,FALSE),IF($A$119="Energie  et  lubrifiants",VLOOKUP($A146,OUTIL!$CY:$DD,E$1,FALSE),IF($A$119="Or industriel",VLOOKUP($A146,OUTIL!$DG:$DL,E$1,FALSE),IF($A$119="Produits bruts d'origine animale et vegetale",VLOOKUP($A146,OUTIL!$DO:$DT,E$1,FALSE),IF($A$119="Produits bruts d'origine minerale",VLOOKUP($A146,OUTIL!$DW:$EB,E$1,FALSE),IF($A$119="Produits finis de consommation",VLOOKUP($A146,OUTIL!$EE:$EJ,E$1,FALSE),IF($A$119="Produits finis d'equipement agricole",VLOOKUP($A146,OUTIL!$EM:$ER,E$1,FALSE),IF($A$119="Produits finis d'equipement industriel",VLOOKUP($A146,OUTIL!$EU:$EZ,E$1,FALSE),"Ahmadovitch")))))))))/1000,0)</f>
        <v>2317</v>
      </c>
      <c r="F146" s="5">
        <f>ROUND(IF($A$119="Alimentation, boissons et tabacs",VLOOKUP($A146,OUTIL!$CH:$CM,F$1,FALSE),IF($A$119="Demi produits",VLOOKUP($A146,OUTIL!$CQ:$CV,F$1,FALSE),IF($A$119="Energie  et  lubrifiants",VLOOKUP($A146,OUTIL!$CY:$DD,F$1,FALSE),IF($A$119="Or industriel",VLOOKUP($A146,OUTIL!$DG:$DL,F$1,FALSE),IF($A$119="Produits bruts d'origine animale et vegetale",VLOOKUP($A146,OUTIL!$DO:$DT,F$1,FALSE),IF($A$119="Produits bruts d'origine minerale",VLOOKUP($A146,OUTIL!$DW:$EB,F$1,FALSE),IF($A$119="Produits finis de consommation",VLOOKUP($A146,OUTIL!$EE:$EJ,F$1,FALSE),IF($A$119="Produits finis d'equipement agricole",VLOOKUP($A146,OUTIL!$EM:$ER,F$1,FALSE),IF($A$119="Produits finis d'equipement industriel",VLOOKUP($A146,OUTIL!$EU:$EZ,F$1,FALSE),"Ahmadovitch")))))))))/1000,0)</f>
        <v>401564</v>
      </c>
    </row>
    <row r="147" spans="1:6" ht="16.5" x14ac:dyDescent="0.3">
      <c r="A147">
        <v>28</v>
      </c>
      <c r="B147" s="5" t="str">
        <f>IF($A$119="Alimentation, boissons et tabacs",VLOOKUP(VLOOKUP($A147,OUTIL!$CH:$CM,B$1,FALSE),REF!$K:$L,2,FALSE),IF($A$119="Demi produits",VLOOKUP(VLOOKUP($A147,OUTIL!$CQ:$CV,B$1,FALSE),REF!$N:$O,2,FALSE),IF($A$119="Energie  et  lubrifiants",VLOOKUP(VLOOKUP($A147,OUTIL!$CY:$DD,B$1,FALSE),REF!$Z:$AA,2,FALSE),IF($A$119="Or industriel",VLOOKUP(VLOOKUP($A147,OUTIL!$DG:$DL,B$1,FALSE),REF!$AC:$AD,2,FALSE),IF($A$119="Produits bruts d'origine animale et vegetale",VLOOKUP(VLOOKUP($A147,OUTIL!$DO:$DT,B$1,FALSE),REF!$Q:$R,2,FALSE),IF($A$119="Produits bruts d'origine minerale",VLOOKUP(VLOOKUP($A147,OUTIL!$DW:$EB,B$1,FALSE),REF!$AF:$AG,2,FALSE),IF($A$119="Produits finis de consommation",VLOOKUP(VLOOKUP($A147,OUTIL!$EE:$EJ,B$1,FALSE),REF!$T:$U,2,FALSE),IF($A$119="Produits finis d'equipement agricole",VLOOKUP(VLOOKUP($A147,OUTIL!$EM:$ER,B$1,FALSE),REF!$AI:$AJ,2,FALSE),IF($A$119="Produits finis d'equipement industriel",VLOOKUP(VLOOKUP($A147,OUTIL!$EU:$EZ,B$1,FALSE),REF!$W:$X,2,FALSE),"Ahmadovitch")))))))))</f>
        <v>Moules, modèles et plaques de fond pour moules</v>
      </c>
      <c r="C147" s="5">
        <f>ROUND(IF($A$119="Alimentation, boissons et tabacs",VLOOKUP($A147,OUTIL!$CH:$CM,C$1,FALSE),IF($A$119="Demi produits",VLOOKUP($A147,OUTIL!$CQ:$CV,C$1,FALSE),IF($A$119="Energie  et  lubrifiants",VLOOKUP($A147,OUTIL!$CY:$DD,C$1,FALSE),IF($A$119="Or industriel",VLOOKUP($A147,OUTIL!$DG:$DL,C$1,FALSE),IF($A$119="Produits bruts d'origine animale et vegetale",VLOOKUP($A147,OUTIL!$DO:$DT,C$1,FALSE),IF($A$119="Produits bruts d'origine minerale",VLOOKUP($A147,OUTIL!$DW:$EB,C$1,FALSE),IF($A$119="Produits finis de consommation",VLOOKUP($A147,OUTIL!$EE:$EJ,C$1,FALSE),IF($A$119="Produits finis d'equipement agricole",VLOOKUP($A147,OUTIL!$EM:$ER,C$1,FALSE),IF($A$119="Produits finis d'equipement industriel",VLOOKUP($A147,OUTIL!$EU:$EZ,C$1,FALSE),"Ahmadovitch")))))))))/1000,0)</f>
        <v>2632</v>
      </c>
      <c r="D147" s="5">
        <f>ROUND(IF($A$119="Alimentation, boissons et tabacs",VLOOKUP($A147,OUTIL!$CH:$CM,D$1,FALSE),IF($A$119="Demi produits",VLOOKUP($A147,OUTIL!$CQ:$CV,D$1,FALSE),IF($A$119="Energie  et  lubrifiants",VLOOKUP($A147,OUTIL!$CY:$DD,D$1,FALSE),IF($A$119="Or industriel",VLOOKUP($A147,OUTIL!$DG:$DL,D$1,FALSE),IF($A$119="Produits bruts d'origine animale et vegetale",VLOOKUP($A147,OUTIL!$DO:$DT,D$1,FALSE),IF($A$119="Produits bruts d'origine minerale",VLOOKUP($A147,OUTIL!$DW:$EB,D$1,FALSE),IF($A$119="Produits finis de consommation",VLOOKUP($A147,OUTIL!$EE:$EJ,D$1,FALSE),IF($A$119="Produits finis d'equipement agricole",VLOOKUP($A147,OUTIL!$EM:$ER,D$1,FALSE),IF($A$119="Produits finis d'equipement industriel",VLOOKUP($A147,OUTIL!$EU:$EZ,D$1,FALSE),"Ahmadovitch")))))))))/1000,0)</f>
        <v>364776</v>
      </c>
      <c r="E147" s="5">
        <f>ROUND(IF($A$119="Alimentation, boissons et tabacs",VLOOKUP($A147,OUTIL!$CH:$CM,E$1,FALSE),IF($A$119="Demi produits",VLOOKUP($A147,OUTIL!$CQ:$CV,E$1,FALSE),IF($A$119="Energie  et  lubrifiants",VLOOKUP($A147,OUTIL!$CY:$DD,E$1,FALSE),IF($A$119="Or industriel",VLOOKUP($A147,OUTIL!$DG:$DL,E$1,FALSE),IF($A$119="Produits bruts d'origine animale et vegetale",VLOOKUP($A147,OUTIL!$DO:$DT,E$1,FALSE),IF($A$119="Produits bruts d'origine minerale",VLOOKUP($A147,OUTIL!$DW:$EB,E$1,FALSE),IF($A$119="Produits finis de consommation",VLOOKUP($A147,OUTIL!$EE:$EJ,E$1,FALSE),IF($A$119="Produits finis d'equipement agricole",VLOOKUP($A147,OUTIL!$EM:$ER,E$1,FALSE),IF($A$119="Produits finis d'equipement industriel",VLOOKUP($A147,OUTIL!$EU:$EZ,E$1,FALSE),"Ahmadovitch")))))))))/1000,0)</f>
        <v>2830</v>
      </c>
      <c r="F147" s="5">
        <f>ROUND(IF($A$119="Alimentation, boissons et tabacs",VLOOKUP($A147,OUTIL!$CH:$CM,F$1,FALSE),IF($A$119="Demi produits",VLOOKUP($A147,OUTIL!$CQ:$CV,F$1,FALSE),IF($A$119="Energie  et  lubrifiants",VLOOKUP($A147,OUTIL!$CY:$DD,F$1,FALSE),IF($A$119="Or industriel",VLOOKUP($A147,OUTIL!$DG:$DL,F$1,FALSE),IF($A$119="Produits bruts d'origine animale et vegetale",VLOOKUP($A147,OUTIL!$DO:$DT,F$1,FALSE),IF($A$119="Produits bruts d'origine minerale",VLOOKUP($A147,OUTIL!$DW:$EB,F$1,FALSE),IF($A$119="Produits finis de consommation",VLOOKUP($A147,OUTIL!$EE:$EJ,F$1,FALSE),IF($A$119="Produits finis d'equipement agricole",VLOOKUP($A147,OUTIL!$EM:$ER,F$1,FALSE),IF($A$119="Produits finis d'equipement industriel",VLOOKUP($A147,OUTIL!$EU:$EZ,F$1,FALSE),"Ahmadovitch")))))))))/1000,0)</f>
        <v>398328</v>
      </c>
    </row>
    <row r="148" spans="1:6" ht="16.5" x14ac:dyDescent="0.3">
      <c r="A148">
        <v>29</v>
      </c>
      <c r="B148" s="5" t="str">
        <f>IF($A$119="Alimentation, boissons et tabacs",VLOOKUP(VLOOKUP($A148,OUTIL!$CH:$CM,B$1,FALSE),REF!$K:$L,2,FALSE),IF($A$119="Demi produits",VLOOKUP(VLOOKUP($A148,OUTIL!$CQ:$CV,B$1,FALSE),REF!$N:$O,2,FALSE),IF($A$119="Energie  et  lubrifiants",VLOOKUP(VLOOKUP($A148,OUTIL!$CY:$DD,B$1,FALSE),REF!$Z:$AA,2,FALSE),IF($A$119="Or industriel",VLOOKUP(VLOOKUP($A148,OUTIL!$DG:$DL,B$1,FALSE),REF!$AC:$AD,2,FALSE),IF($A$119="Produits bruts d'origine animale et vegetale",VLOOKUP(VLOOKUP($A148,OUTIL!$DO:$DT,B$1,FALSE),REF!$Q:$R,2,FALSE),IF($A$119="Produits bruts d'origine minerale",VLOOKUP(VLOOKUP($A148,OUTIL!$DW:$EB,B$1,FALSE),REF!$AF:$AG,2,FALSE),IF($A$119="Produits finis de consommation",VLOOKUP(VLOOKUP($A148,OUTIL!$EE:$EJ,B$1,FALSE),REF!$T:$U,2,FALSE),IF($A$119="Produits finis d'equipement agricole",VLOOKUP(VLOOKUP($A148,OUTIL!$EM:$ER,B$1,FALSE),REF!$AI:$AJ,2,FALSE),IF($A$119="Produits finis d'equipement industriel",VLOOKUP(VLOOKUP($A148,OUTIL!$EU:$EZ,B$1,FALSE),REF!$W:$X,2,FALSE),"Ahmadovitch")))))))))</f>
        <v>Parties des machines ou appareils des n°s 84.25 à 84.30</v>
      </c>
      <c r="C148" s="5">
        <f>ROUND(IF($A$119="Alimentation, boissons et tabacs",VLOOKUP($A148,OUTIL!$CH:$CM,C$1,FALSE),IF($A$119="Demi produits",VLOOKUP($A148,OUTIL!$CQ:$CV,C$1,FALSE),IF($A$119="Energie  et  lubrifiants",VLOOKUP($A148,OUTIL!$CY:$DD,C$1,FALSE),IF($A$119="Or industriel",VLOOKUP($A148,OUTIL!$DG:$DL,C$1,FALSE),IF($A$119="Produits bruts d'origine animale et vegetale",VLOOKUP($A148,OUTIL!$DO:$DT,C$1,FALSE),IF($A$119="Produits bruts d'origine minerale",VLOOKUP($A148,OUTIL!$DW:$EB,C$1,FALSE),IF($A$119="Produits finis de consommation",VLOOKUP($A148,OUTIL!$EE:$EJ,C$1,FALSE),IF($A$119="Produits finis d'equipement agricole",VLOOKUP($A148,OUTIL!$EM:$ER,C$1,FALSE),IF($A$119="Produits finis d'equipement industriel",VLOOKUP($A148,OUTIL!$EU:$EZ,C$1,FALSE),"Ahmadovitch")))))))))/1000,0)</f>
        <v>10253</v>
      </c>
      <c r="D148" s="5">
        <f>ROUND(IF($A$119="Alimentation, boissons et tabacs",VLOOKUP($A148,OUTIL!$CH:$CM,D$1,FALSE),IF($A$119="Demi produits",VLOOKUP($A148,OUTIL!$CQ:$CV,D$1,FALSE),IF($A$119="Energie  et  lubrifiants",VLOOKUP($A148,OUTIL!$CY:$DD,D$1,FALSE),IF($A$119="Or industriel",VLOOKUP($A148,OUTIL!$DG:$DL,D$1,FALSE),IF($A$119="Produits bruts d'origine animale et vegetale",VLOOKUP($A148,OUTIL!$DO:$DT,D$1,FALSE),IF($A$119="Produits bruts d'origine minerale",VLOOKUP($A148,OUTIL!$DW:$EB,D$1,FALSE),IF($A$119="Produits finis de consommation",VLOOKUP($A148,OUTIL!$EE:$EJ,D$1,FALSE),IF($A$119="Produits finis d'equipement agricole",VLOOKUP($A148,OUTIL!$EM:$ER,D$1,FALSE),IF($A$119="Produits finis d'equipement industriel",VLOOKUP($A148,OUTIL!$EU:$EZ,D$1,FALSE),"Ahmadovitch")))))))))/1000,0)</f>
        <v>362069</v>
      </c>
      <c r="E148" s="5">
        <f>ROUND(IF($A$119="Alimentation, boissons et tabacs",VLOOKUP($A148,OUTIL!$CH:$CM,E$1,FALSE),IF($A$119="Demi produits",VLOOKUP($A148,OUTIL!$CQ:$CV,E$1,FALSE),IF($A$119="Energie  et  lubrifiants",VLOOKUP($A148,OUTIL!$CY:$DD,E$1,FALSE),IF($A$119="Or industriel",VLOOKUP($A148,OUTIL!$DG:$DL,E$1,FALSE),IF($A$119="Produits bruts d'origine animale et vegetale",VLOOKUP($A148,OUTIL!$DO:$DT,E$1,FALSE),IF($A$119="Produits bruts d'origine minerale",VLOOKUP($A148,OUTIL!$DW:$EB,E$1,FALSE),IF($A$119="Produits finis de consommation",VLOOKUP($A148,OUTIL!$EE:$EJ,E$1,FALSE),IF($A$119="Produits finis d'equipement agricole",VLOOKUP($A148,OUTIL!$EM:$ER,E$1,FALSE),IF($A$119="Produits finis d'equipement industriel",VLOOKUP($A148,OUTIL!$EU:$EZ,E$1,FALSE),"Ahmadovitch")))))))))/1000,0)</f>
        <v>3301</v>
      </c>
      <c r="F148" s="5">
        <f>ROUND(IF($A$119="Alimentation, boissons et tabacs",VLOOKUP($A148,OUTIL!$CH:$CM,F$1,FALSE),IF($A$119="Demi produits",VLOOKUP($A148,OUTIL!$CQ:$CV,F$1,FALSE),IF($A$119="Energie  et  lubrifiants",VLOOKUP($A148,OUTIL!$CY:$DD,F$1,FALSE),IF($A$119="Or industriel",VLOOKUP($A148,OUTIL!$DG:$DL,F$1,FALSE),IF($A$119="Produits bruts d'origine animale et vegetale",VLOOKUP($A148,OUTIL!$DO:$DT,F$1,FALSE),IF($A$119="Produits bruts d'origine minerale",VLOOKUP($A148,OUTIL!$DW:$EB,F$1,FALSE),IF($A$119="Produits finis de consommation",VLOOKUP($A148,OUTIL!$EE:$EJ,F$1,FALSE),IF($A$119="Produits finis d'equipement agricole",VLOOKUP($A148,OUTIL!$EM:$ER,F$1,FALSE),IF($A$119="Produits finis d'equipement industriel",VLOOKUP($A148,OUTIL!$EU:$EZ,F$1,FALSE),"Ahmadovitch")))))))))/1000,0)</f>
        <v>267737</v>
      </c>
    </row>
    <row r="149" spans="1:6" ht="16.5" x14ac:dyDescent="0.3">
      <c r="A149">
        <v>30</v>
      </c>
      <c r="B149" s="5" t="str">
        <f>IF($A$119="Alimentation, boissons et tabacs",VLOOKUP(VLOOKUP($A149,OUTIL!$CH:$CM,B$1,FALSE),REF!$K:$L,2,FALSE),IF($A$119="Demi produits",VLOOKUP(VLOOKUP($A149,OUTIL!$CQ:$CV,B$1,FALSE),REF!$N:$O,2,FALSE),IF($A$119="Energie  et  lubrifiants",VLOOKUP(VLOOKUP($A149,OUTIL!$CY:$DD,B$1,FALSE),REF!$Z:$AA,2,FALSE),IF($A$119="Or industriel",VLOOKUP(VLOOKUP($A149,OUTIL!$DG:$DL,B$1,FALSE),REF!$AC:$AD,2,FALSE),IF($A$119="Produits bruts d'origine animale et vegetale",VLOOKUP(VLOOKUP($A149,OUTIL!$DO:$DT,B$1,FALSE),REF!$Q:$R,2,FALSE),IF($A$119="Produits bruts d'origine minerale",VLOOKUP(VLOOKUP($A149,OUTIL!$DW:$EB,B$1,FALSE),REF!$AF:$AG,2,FALSE),IF($A$119="Produits finis de consommation",VLOOKUP(VLOOKUP($A149,OUTIL!$EE:$EJ,B$1,FALSE),REF!$T:$U,2,FALSE),IF($A$119="Produits finis d'equipement agricole",VLOOKUP(VLOOKUP($A149,OUTIL!$EM:$ER,B$1,FALSE),REF!$AI:$AJ,2,FALSE),IF($A$119="Produits finis d'equipement industriel",VLOOKUP(VLOOKUP($A149,OUTIL!$EU:$EZ,B$1,FALSE),REF!$W:$X,2,FALSE),"Ahmadovitch")))))))))</f>
        <v>Machines pour le travail du caoutchouc ou des plastiques</v>
      </c>
      <c r="C149" s="5">
        <f>ROUND(IF($A$119="Alimentation, boissons et tabacs",VLOOKUP($A149,OUTIL!$CH:$CM,C$1,FALSE),IF($A$119="Demi produits",VLOOKUP($A149,OUTIL!$CQ:$CV,C$1,FALSE),IF($A$119="Energie  et  lubrifiants",VLOOKUP($A149,OUTIL!$CY:$DD,C$1,FALSE),IF($A$119="Or industriel",VLOOKUP($A149,OUTIL!$DG:$DL,C$1,FALSE),IF($A$119="Produits bruts d'origine animale et vegetale",VLOOKUP($A149,OUTIL!$DO:$DT,C$1,FALSE),IF($A$119="Produits bruts d'origine minerale",VLOOKUP($A149,OUTIL!$DW:$EB,C$1,FALSE),IF($A$119="Produits finis de consommation",VLOOKUP($A149,OUTIL!$EE:$EJ,C$1,FALSE),IF($A$119="Produits finis d'equipement agricole",VLOOKUP($A149,OUTIL!$EM:$ER,C$1,FALSE),IF($A$119="Produits finis d'equipement industriel",VLOOKUP($A149,OUTIL!$EU:$EZ,C$1,FALSE),"Ahmadovitch")))))))))/1000,0)</f>
        <v>3268</v>
      </c>
      <c r="D149" s="5">
        <f>ROUND(IF($A$119="Alimentation, boissons et tabacs",VLOOKUP($A149,OUTIL!$CH:$CM,D$1,FALSE),IF($A$119="Demi produits",VLOOKUP($A149,OUTIL!$CQ:$CV,D$1,FALSE),IF($A$119="Energie  et  lubrifiants",VLOOKUP($A149,OUTIL!$CY:$DD,D$1,FALSE),IF($A$119="Or industriel",VLOOKUP($A149,OUTIL!$DG:$DL,D$1,FALSE),IF($A$119="Produits bruts d'origine animale et vegetale",VLOOKUP($A149,OUTIL!$DO:$DT,D$1,FALSE),IF($A$119="Produits bruts d'origine minerale",VLOOKUP($A149,OUTIL!$DW:$EB,D$1,FALSE),IF($A$119="Produits finis de consommation",VLOOKUP($A149,OUTIL!$EE:$EJ,D$1,FALSE),IF($A$119="Produits finis d'equipement agricole",VLOOKUP($A149,OUTIL!$EM:$ER,D$1,FALSE),IF($A$119="Produits finis d'equipement industriel",VLOOKUP($A149,OUTIL!$EU:$EZ,D$1,FALSE),"Ahmadovitch")))))))))/1000,0)</f>
        <v>343477</v>
      </c>
      <c r="E149" s="5">
        <f>ROUND(IF($A$119="Alimentation, boissons et tabacs",VLOOKUP($A149,OUTIL!$CH:$CM,E$1,FALSE),IF($A$119="Demi produits",VLOOKUP($A149,OUTIL!$CQ:$CV,E$1,FALSE),IF($A$119="Energie  et  lubrifiants",VLOOKUP($A149,OUTIL!$CY:$DD,E$1,FALSE),IF($A$119="Or industriel",VLOOKUP($A149,OUTIL!$DG:$DL,E$1,FALSE),IF($A$119="Produits bruts d'origine animale et vegetale",VLOOKUP($A149,OUTIL!$DO:$DT,E$1,FALSE),IF($A$119="Produits bruts d'origine minerale",VLOOKUP($A149,OUTIL!$DW:$EB,E$1,FALSE),IF($A$119="Produits finis de consommation",VLOOKUP($A149,OUTIL!$EE:$EJ,E$1,FALSE),IF($A$119="Produits finis d'equipement agricole",VLOOKUP($A149,OUTIL!$EM:$ER,E$1,FALSE),IF($A$119="Produits finis d'equipement industriel",VLOOKUP($A149,OUTIL!$EU:$EZ,E$1,FALSE),"Ahmadovitch")))))))))/1000,0)</f>
        <v>6159</v>
      </c>
      <c r="F149" s="5">
        <f>ROUND(IF($A$119="Alimentation, boissons et tabacs",VLOOKUP($A149,OUTIL!$CH:$CM,F$1,FALSE),IF($A$119="Demi produits",VLOOKUP($A149,OUTIL!$CQ:$CV,F$1,FALSE),IF($A$119="Energie  et  lubrifiants",VLOOKUP($A149,OUTIL!$CY:$DD,F$1,FALSE),IF($A$119="Or industriel",VLOOKUP($A149,OUTIL!$DG:$DL,F$1,FALSE),IF($A$119="Produits bruts d'origine animale et vegetale",VLOOKUP($A149,OUTIL!$DO:$DT,F$1,FALSE),IF($A$119="Produits bruts d'origine minerale",VLOOKUP($A149,OUTIL!$DW:$EB,F$1,FALSE),IF($A$119="Produits finis de consommation",VLOOKUP($A149,OUTIL!$EE:$EJ,F$1,FALSE),IF($A$119="Produits finis d'equipement agricole",VLOOKUP($A149,OUTIL!$EM:$ER,F$1,FALSE),IF($A$119="Produits finis d'equipement industriel",VLOOKUP($A149,OUTIL!$EU:$EZ,F$1,FALSE),"Ahmadovitch")))))))))/1000,0)</f>
        <v>716909</v>
      </c>
    </row>
    <row r="150" spans="1:6" ht="16.5" x14ac:dyDescent="0.3">
      <c r="A150">
        <v>31</v>
      </c>
      <c r="B150" s="5" t="str">
        <f>IF($A$119="Alimentation, boissons et tabacs",VLOOKUP(VLOOKUP($A150,OUTIL!$CH:$CM,B$1,FALSE),REF!$K:$L,2,FALSE),IF($A$119="Demi produits",VLOOKUP(VLOOKUP($A150,OUTIL!$CQ:$CV,B$1,FALSE),REF!$N:$O,2,FALSE),IF($A$119="Energie  et  lubrifiants",VLOOKUP(VLOOKUP($A150,OUTIL!$CY:$DD,B$1,FALSE),REF!$Z:$AA,2,FALSE),IF($A$119="Or industriel",VLOOKUP(VLOOKUP($A150,OUTIL!$DG:$DL,B$1,FALSE),REF!$AC:$AD,2,FALSE),IF($A$119="Produits bruts d'origine animale et vegetale",VLOOKUP(VLOOKUP($A150,OUTIL!$DO:$DT,B$1,FALSE),REF!$Q:$R,2,FALSE),IF($A$119="Produits bruts d'origine minerale",VLOOKUP(VLOOKUP($A150,OUTIL!$DW:$EB,B$1,FALSE),REF!$AF:$AG,2,FALSE),IF($A$119="Produits finis de consommation",VLOOKUP(VLOOKUP($A150,OUTIL!$EE:$EJ,B$1,FALSE),REF!$T:$U,2,FALSE),IF($A$119="Produits finis d'equipement agricole",VLOOKUP(VLOOKUP($A150,OUTIL!$EM:$ER,B$1,FALSE),REF!$AI:$AJ,2,FALSE),IF($A$119="Produits finis d'equipement industriel",VLOOKUP(VLOOKUP($A150,OUTIL!$EU:$EZ,B$1,FALSE),REF!$W:$X,2,FALSE),"Ahmadovitch")))))))))</f>
        <v>Parties et pieces detachees pour vehicules industriels</v>
      </c>
      <c r="C150" s="5">
        <f>ROUND(IF($A$119="Alimentation, boissons et tabacs",VLOOKUP($A150,OUTIL!$CH:$CM,C$1,FALSE),IF($A$119="Demi produits",VLOOKUP($A150,OUTIL!$CQ:$CV,C$1,FALSE),IF($A$119="Energie  et  lubrifiants",VLOOKUP($A150,OUTIL!$CY:$DD,C$1,FALSE),IF($A$119="Or industriel",VLOOKUP($A150,OUTIL!$DG:$DL,C$1,FALSE),IF($A$119="Produits bruts d'origine animale et vegetale",VLOOKUP($A150,OUTIL!$DO:$DT,C$1,FALSE),IF($A$119="Produits bruts d'origine minerale",VLOOKUP($A150,OUTIL!$DW:$EB,C$1,FALSE),IF($A$119="Produits finis de consommation",VLOOKUP($A150,OUTIL!$EE:$EJ,C$1,FALSE),IF($A$119="Produits finis d'equipement agricole",VLOOKUP($A150,OUTIL!$EM:$ER,C$1,FALSE),IF($A$119="Produits finis d'equipement industriel",VLOOKUP($A150,OUTIL!$EU:$EZ,C$1,FALSE),"Ahmadovitch")))))))))/1000,0)</f>
        <v>5035</v>
      </c>
      <c r="D150" s="5">
        <f>ROUND(IF($A$119="Alimentation, boissons et tabacs",VLOOKUP($A150,OUTIL!$CH:$CM,D$1,FALSE),IF($A$119="Demi produits",VLOOKUP($A150,OUTIL!$CQ:$CV,D$1,FALSE),IF($A$119="Energie  et  lubrifiants",VLOOKUP($A150,OUTIL!$CY:$DD,D$1,FALSE),IF($A$119="Or industriel",VLOOKUP($A150,OUTIL!$DG:$DL,D$1,FALSE),IF($A$119="Produits bruts d'origine animale et vegetale",VLOOKUP($A150,OUTIL!$DO:$DT,D$1,FALSE),IF($A$119="Produits bruts d'origine minerale",VLOOKUP($A150,OUTIL!$DW:$EB,D$1,FALSE),IF($A$119="Produits finis de consommation",VLOOKUP($A150,OUTIL!$EE:$EJ,D$1,FALSE),IF($A$119="Produits finis d'equipement agricole",VLOOKUP($A150,OUTIL!$EM:$ER,D$1,FALSE),IF($A$119="Produits finis d'equipement industriel",VLOOKUP($A150,OUTIL!$EU:$EZ,D$1,FALSE),"Ahmadovitch")))))))))/1000,0)</f>
        <v>332744</v>
      </c>
      <c r="E150" s="5">
        <f>ROUND(IF($A$119="Alimentation, boissons et tabacs",VLOOKUP($A150,OUTIL!$CH:$CM,E$1,FALSE),IF($A$119="Demi produits",VLOOKUP($A150,OUTIL!$CQ:$CV,E$1,FALSE),IF($A$119="Energie  et  lubrifiants",VLOOKUP($A150,OUTIL!$CY:$DD,E$1,FALSE),IF($A$119="Or industriel",VLOOKUP($A150,OUTIL!$DG:$DL,E$1,FALSE),IF($A$119="Produits bruts d'origine animale et vegetale",VLOOKUP($A150,OUTIL!$DO:$DT,E$1,FALSE),IF($A$119="Produits bruts d'origine minerale",VLOOKUP($A150,OUTIL!$DW:$EB,E$1,FALSE),IF($A$119="Produits finis de consommation",VLOOKUP($A150,OUTIL!$EE:$EJ,E$1,FALSE),IF($A$119="Produits finis d'equipement agricole",VLOOKUP($A150,OUTIL!$EM:$ER,E$1,FALSE),IF($A$119="Produits finis d'equipement industriel",VLOOKUP($A150,OUTIL!$EU:$EZ,E$1,FALSE),"Ahmadovitch")))))))))/1000,0)</f>
        <v>3022</v>
      </c>
      <c r="F150" s="5">
        <f>ROUND(IF($A$119="Alimentation, boissons et tabacs",VLOOKUP($A150,OUTIL!$CH:$CM,F$1,FALSE),IF($A$119="Demi produits",VLOOKUP($A150,OUTIL!$CQ:$CV,F$1,FALSE),IF($A$119="Energie  et  lubrifiants",VLOOKUP($A150,OUTIL!$CY:$DD,F$1,FALSE),IF($A$119="Or industriel",VLOOKUP($A150,OUTIL!$DG:$DL,F$1,FALSE),IF($A$119="Produits bruts d'origine animale et vegetale",VLOOKUP($A150,OUTIL!$DO:$DT,F$1,FALSE),IF($A$119="Produits bruts d'origine minerale",VLOOKUP($A150,OUTIL!$DW:$EB,F$1,FALSE),IF($A$119="Produits finis de consommation",VLOOKUP($A150,OUTIL!$EE:$EJ,F$1,FALSE),IF($A$119="Produits finis d'equipement agricole",VLOOKUP($A150,OUTIL!$EM:$ER,F$1,FALSE),IF($A$119="Produits finis d'equipement industriel",VLOOKUP($A150,OUTIL!$EU:$EZ,F$1,FALSE),"Ahmadovitch")))))))))/1000,0)</f>
        <v>234120</v>
      </c>
    </row>
    <row r="151" spans="1:6" ht="16.5" x14ac:dyDescent="0.3">
      <c r="A151">
        <v>32</v>
      </c>
      <c r="B151" s="5" t="str">
        <f>IF($A$119="Alimentation, boissons et tabacs",VLOOKUP(VLOOKUP($A151,OUTIL!$CH:$CM,B$1,FALSE),REF!$K:$L,2,FALSE),IF($A$119="Demi produits",VLOOKUP(VLOOKUP($A151,OUTIL!$CQ:$CV,B$1,FALSE),REF!$N:$O,2,FALSE),IF($A$119="Energie  et  lubrifiants",VLOOKUP(VLOOKUP($A151,OUTIL!$CY:$DD,B$1,FALSE),REF!$Z:$AA,2,FALSE),IF($A$119="Or industriel",VLOOKUP(VLOOKUP($A151,OUTIL!$DG:$DL,B$1,FALSE),REF!$AC:$AD,2,FALSE),IF($A$119="Produits bruts d'origine animale et vegetale",VLOOKUP(VLOOKUP($A151,OUTIL!$DO:$DT,B$1,FALSE),REF!$Q:$R,2,FALSE),IF($A$119="Produits bruts d'origine minerale",VLOOKUP(VLOOKUP($A151,OUTIL!$DW:$EB,B$1,FALSE),REF!$AF:$AG,2,FALSE),IF($A$119="Produits finis de consommation",VLOOKUP(VLOOKUP($A151,OUTIL!$EE:$EJ,B$1,FALSE),REF!$T:$U,2,FALSE),IF($A$119="Produits finis d'equipement agricole",VLOOKUP(VLOOKUP($A151,OUTIL!$EM:$ER,B$1,FALSE),REF!$AI:$AJ,2,FALSE),IF($A$119="Produits finis d'equipement industriel",VLOOKUP(VLOOKUP($A151,OUTIL!$EU:$EZ,B$1,FALSE),REF!$W:$X,2,FALSE),"Ahmadovitch")))))))))</f>
        <v>Réservoirs, bouteilles et fûts métalliques</v>
      </c>
      <c r="C151" s="5">
        <f>ROUND(IF($A$119="Alimentation, boissons et tabacs",VLOOKUP($A151,OUTIL!$CH:$CM,C$1,FALSE),IF($A$119="Demi produits",VLOOKUP($A151,OUTIL!$CQ:$CV,C$1,FALSE),IF($A$119="Energie  et  lubrifiants",VLOOKUP($A151,OUTIL!$CY:$DD,C$1,FALSE),IF($A$119="Or industriel",VLOOKUP($A151,OUTIL!$DG:$DL,C$1,FALSE),IF($A$119="Produits bruts d'origine animale et vegetale",VLOOKUP($A151,OUTIL!$DO:$DT,C$1,FALSE),IF($A$119="Produits bruts d'origine minerale",VLOOKUP($A151,OUTIL!$DW:$EB,C$1,FALSE),IF($A$119="Produits finis de consommation",VLOOKUP($A151,OUTIL!$EE:$EJ,C$1,FALSE),IF($A$119="Produits finis d'equipement agricole",VLOOKUP($A151,OUTIL!$EM:$ER,C$1,FALSE),IF($A$119="Produits finis d'equipement industriel",VLOOKUP($A151,OUTIL!$EU:$EZ,C$1,FALSE),"Ahmadovitch")))))))))/1000,0)</f>
        <v>6923</v>
      </c>
      <c r="D151" s="5">
        <f>ROUND(IF($A$119="Alimentation, boissons et tabacs",VLOOKUP($A151,OUTIL!$CH:$CM,D$1,FALSE),IF($A$119="Demi produits",VLOOKUP($A151,OUTIL!$CQ:$CV,D$1,FALSE),IF($A$119="Energie  et  lubrifiants",VLOOKUP($A151,OUTIL!$CY:$DD,D$1,FALSE),IF($A$119="Or industriel",VLOOKUP($A151,OUTIL!$DG:$DL,D$1,FALSE),IF($A$119="Produits bruts d'origine animale et vegetale",VLOOKUP($A151,OUTIL!$DO:$DT,D$1,FALSE),IF($A$119="Produits bruts d'origine minerale",VLOOKUP($A151,OUTIL!$DW:$EB,D$1,FALSE),IF($A$119="Produits finis de consommation",VLOOKUP($A151,OUTIL!$EE:$EJ,D$1,FALSE),IF($A$119="Produits finis d'equipement agricole",VLOOKUP($A151,OUTIL!$EM:$ER,D$1,FALSE),IF($A$119="Produits finis d'equipement industriel",VLOOKUP($A151,OUTIL!$EU:$EZ,D$1,FALSE),"Ahmadovitch")))))))))/1000,0)</f>
        <v>327784</v>
      </c>
      <c r="E151" s="5">
        <f>ROUND(IF($A$119="Alimentation, boissons et tabacs",VLOOKUP($A151,OUTIL!$CH:$CM,E$1,FALSE),IF($A$119="Demi produits",VLOOKUP($A151,OUTIL!$CQ:$CV,E$1,FALSE),IF($A$119="Energie  et  lubrifiants",VLOOKUP($A151,OUTIL!$CY:$DD,E$1,FALSE),IF($A$119="Or industriel",VLOOKUP($A151,OUTIL!$DG:$DL,E$1,FALSE),IF($A$119="Produits bruts d'origine animale et vegetale",VLOOKUP($A151,OUTIL!$DO:$DT,E$1,FALSE),IF($A$119="Produits bruts d'origine minerale",VLOOKUP($A151,OUTIL!$DW:$EB,E$1,FALSE),IF($A$119="Produits finis de consommation",VLOOKUP($A151,OUTIL!$EE:$EJ,E$1,FALSE),IF($A$119="Produits finis d'equipement agricole",VLOOKUP($A151,OUTIL!$EM:$ER,E$1,FALSE),IF($A$119="Produits finis d'equipement industriel",VLOOKUP($A151,OUTIL!$EU:$EZ,E$1,FALSE),"Ahmadovitch")))))))))/1000,0)</f>
        <v>6543</v>
      </c>
      <c r="F151" s="5">
        <f>ROUND(IF($A$119="Alimentation, boissons et tabacs",VLOOKUP($A151,OUTIL!$CH:$CM,F$1,FALSE),IF($A$119="Demi produits",VLOOKUP($A151,OUTIL!$CQ:$CV,F$1,FALSE),IF($A$119="Energie  et  lubrifiants",VLOOKUP($A151,OUTIL!$CY:$DD,F$1,FALSE),IF($A$119="Or industriel",VLOOKUP($A151,OUTIL!$DG:$DL,F$1,FALSE),IF($A$119="Produits bruts d'origine animale et vegetale",VLOOKUP($A151,OUTIL!$DO:$DT,F$1,FALSE),IF($A$119="Produits bruts d'origine minerale",VLOOKUP($A151,OUTIL!$DW:$EB,F$1,FALSE),IF($A$119="Produits finis de consommation",VLOOKUP($A151,OUTIL!$EE:$EJ,F$1,FALSE),IF($A$119="Produits finis d'equipement agricole",VLOOKUP($A151,OUTIL!$EM:$ER,F$1,FALSE),IF($A$119="Produits finis d'equipement industriel",VLOOKUP($A151,OUTIL!$EU:$EZ,F$1,FALSE),"Ahmadovitch")))))))))/1000,0)</f>
        <v>325910</v>
      </c>
    </row>
    <row r="152" spans="1:6" ht="16.5" x14ac:dyDescent="0.3">
      <c r="A152">
        <v>33</v>
      </c>
      <c r="B152" s="5" t="str">
        <f>IF($A$119="Alimentation, boissons et tabacs",VLOOKUP(VLOOKUP($A152,OUTIL!$CH:$CM,B$1,FALSE),REF!$K:$L,2,FALSE),IF($A$119="Demi produits",VLOOKUP(VLOOKUP($A152,OUTIL!$CQ:$CV,B$1,FALSE),REF!$N:$O,2,FALSE),IF($A$119="Energie  et  lubrifiants",VLOOKUP(VLOOKUP($A152,OUTIL!$CY:$DD,B$1,FALSE),REF!$Z:$AA,2,FALSE),IF($A$119="Or industriel",VLOOKUP(VLOOKUP($A152,OUTIL!$DG:$DL,B$1,FALSE),REF!$AC:$AD,2,FALSE),IF($A$119="Produits bruts d'origine animale et vegetale",VLOOKUP(VLOOKUP($A152,OUTIL!$DO:$DT,B$1,FALSE),REF!$Q:$R,2,FALSE),IF($A$119="Produits bruts d'origine minerale",VLOOKUP(VLOOKUP($A152,OUTIL!$DW:$EB,B$1,FALSE),REF!$AF:$AG,2,FALSE),IF($A$119="Produits finis de consommation",VLOOKUP(VLOOKUP($A152,OUTIL!$EE:$EJ,B$1,FALSE),REF!$T:$U,2,FALSE),IF($A$119="Produits finis d'equipement agricole",VLOOKUP(VLOOKUP($A152,OUTIL!$EM:$ER,B$1,FALSE),REF!$AI:$AJ,2,FALSE),IF($A$119="Produits finis d'equipement industriel",VLOOKUP(VLOOKUP($A152,OUTIL!$EU:$EZ,B$1,FALSE),REF!$W:$X,2,FALSE),"Ahmadovitch")))))))))</f>
        <v>Machines à trier, concasser, broyer ou agglomérer</v>
      </c>
      <c r="C152" s="5">
        <f>ROUND(IF($A$119="Alimentation, boissons et tabacs",VLOOKUP($A152,OUTIL!$CH:$CM,C$1,FALSE),IF($A$119="Demi produits",VLOOKUP($A152,OUTIL!$CQ:$CV,C$1,FALSE),IF($A$119="Energie  et  lubrifiants",VLOOKUP($A152,OUTIL!$CY:$DD,C$1,FALSE),IF($A$119="Or industriel",VLOOKUP($A152,OUTIL!$DG:$DL,C$1,FALSE),IF($A$119="Produits bruts d'origine animale et vegetale",VLOOKUP($A152,OUTIL!$DO:$DT,C$1,FALSE),IF($A$119="Produits bruts d'origine minerale",VLOOKUP($A152,OUTIL!$DW:$EB,C$1,FALSE),IF($A$119="Produits finis de consommation",VLOOKUP($A152,OUTIL!$EE:$EJ,C$1,FALSE),IF($A$119="Produits finis d'equipement agricole",VLOOKUP($A152,OUTIL!$EM:$ER,C$1,FALSE),IF($A$119="Produits finis d'equipement industriel",VLOOKUP($A152,OUTIL!$EU:$EZ,C$1,FALSE),"Ahmadovitch")))))))))/1000,0)</f>
        <v>6163</v>
      </c>
      <c r="D152" s="5">
        <f>ROUND(IF($A$119="Alimentation, boissons et tabacs",VLOOKUP($A152,OUTIL!$CH:$CM,D$1,FALSE),IF($A$119="Demi produits",VLOOKUP($A152,OUTIL!$CQ:$CV,D$1,FALSE),IF($A$119="Energie  et  lubrifiants",VLOOKUP($A152,OUTIL!$CY:$DD,D$1,FALSE),IF($A$119="Or industriel",VLOOKUP($A152,OUTIL!$DG:$DL,D$1,FALSE),IF($A$119="Produits bruts d'origine animale et vegetale",VLOOKUP($A152,OUTIL!$DO:$DT,D$1,FALSE),IF($A$119="Produits bruts d'origine minerale",VLOOKUP($A152,OUTIL!$DW:$EB,D$1,FALSE),IF($A$119="Produits finis de consommation",VLOOKUP($A152,OUTIL!$EE:$EJ,D$1,FALSE),IF($A$119="Produits finis d'equipement agricole",VLOOKUP($A152,OUTIL!$EM:$ER,D$1,FALSE),IF($A$119="Produits finis d'equipement industriel",VLOOKUP($A152,OUTIL!$EU:$EZ,D$1,FALSE),"Ahmadovitch")))))))))/1000,0)</f>
        <v>324328</v>
      </c>
      <c r="E152" s="5">
        <f>ROUND(IF($A$119="Alimentation, boissons et tabacs",VLOOKUP($A152,OUTIL!$CH:$CM,E$1,FALSE),IF($A$119="Demi produits",VLOOKUP($A152,OUTIL!$CQ:$CV,E$1,FALSE),IF($A$119="Energie  et  lubrifiants",VLOOKUP($A152,OUTIL!$CY:$DD,E$1,FALSE),IF($A$119="Or industriel",VLOOKUP($A152,OUTIL!$DG:$DL,E$1,FALSE),IF($A$119="Produits bruts d'origine animale et vegetale",VLOOKUP($A152,OUTIL!$DO:$DT,E$1,FALSE),IF($A$119="Produits bruts d'origine minerale",VLOOKUP($A152,OUTIL!$DW:$EB,E$1,FALSE),IF($A$119="Produits finis de consommation",VLOOKUP($A152,OUTIL!$EE:$EJ,E$1,FALSE),IF($A$119="Produits finis d'equipement agricole",VLOOKUP($A152,OUTIL!$EM:$ER,E$1,FALSE),IF($A$119="Produits finis d'equipement industriel",VLOOKUP($A152,OUTIL!$EU:$EZ,E$1,FALSE),"Ahmadovitch")))))))))/1000,0)</f>
        <v>4065</v>
      </c>
      <c r="F152" s="5">
        <f>ROUND(IF($A$119="Alimentation, boissons et tabacs",VLOOKUP($A152,OUTIL!$CH:$CM,F$1,FALSE),IF($A$119="Demi produits",VLOOKUP($A152,OUTIL!$CQ:$CV,F$1,FALSE),IF($A$119="Energie  et  lubrifiants",VLOOKUP($A152,OUTIL!$CY:$DD,F$1,FALSE),IF($A$119="Or industriel",VLOOKUP($A152,OUTIL!$DG:$DL,F$1,FALSE),IF($A$119="Produits bruts d'origine animale et vegetale",VLOOKUP($A152,OUTIL!$DO:$DT,F$1,FALSE),IF($A$119="Produits bruts d'origine minerale",VLOOKUP($A152,OUTIL!$DW:$EB,F$1,FALSE),IF($A$119="Produits finis de consommation",VLOOKUP($A152,OUTIL!$EE:$EJ,F$1,FALSE),IF($A$119="Produits finis d'equipement agricole",VLOOKUP($A152,OUTIL!$EM:$ER,F$1,FALSE),IF($A$119="Produits finis d'equipement industriel",VLOOKUP($A152,OUTIL!$EU:$EZ,F$1,FALSE),"Ahmadovitch")))))))))/1000,0)</f>
        <v>287749</v>
      </c>
    </row>
    <row r="153" spans="1:6" ht="16.5" x14ac:dyDescent="0.3">
      <c r="A153">
        <v>34</v>
      </c>
      <c r="B153" s="5" t="str">
        <f>IF($A$119="Alimentation, boissons et tabacs",VLOOKUP(VLOOKUP($A153,OUTIL!$CH:$CM,B$1,FALSE),REF!$K:$L,2,FALSE),IF($A$119="Demi produits",VLOOKUP(VLOOKUP($A153,OUTIL!$CQ:$CV,B$1,FALSE),REF!$N:$O,2,FALSE),IF($A$119="Energie  et  lubrifiants",VLOOKUP(VLOOKUP($A153,OUTIL!$CY:$DD,B$1,FALSE),REF!$Z:$AA,2,FALSE),IF($A$119="Or industriel",VLOOKUP(VLOOKUP($A153,OUTIL!$DG:$DL,B$1,FALSE),REF!$AC:$AD,2,FALSE),IF($A$119="Produits bruts d'origine animale et vegetale",VLOOKUP(VLOOKUP($A153,OUTIL!$DO:$DT,B$1,FALSE),REF!$Q:$R,2,FALSE),IF($A$119="Produits bruts d'origine minerale",VLOOKUP(VLOOKUP($A153,OUTIL!$DW:$EB,B$1,FALSE),REF!$AF:$AG,2,FALSE),IF($A$119="Produits finis de consommation",VLOOKUP(VLOOKUP($A153,OUTIL!$EE:$EJ,B$1,FALSE),REF!$T:$U,2,FALSE),IF($A$119="Produits finis d'equipement agricole",VLOOKUP(VLOOKUP($A153,OUTIL!$EM:$ER,B$1,FALSE),REF!$AI:$AJ,2,FALSE),IF($A$119="Produits finis d'equipement industriel",VLOOKUP(VLOOKUP($A153,OUTIL!$EU:$EZ,B$1,FALSE),REF!$W:$X,2,FALSE),"Ahmadovitch")))))))))</f>
        <v>Diodes, transistors thyristors, et dispositifs photosensibles</v>
      </c>
      <c r="C153" s="5">
        <f>ROUND(IF($A$119="Alimentation, boissons et tabacs",VLOOKUP($A153,OUTIL!$CH:$CM,C$1,FALSE),IF($A$119="Demi produits",VLOOKUP($A153,OUTIL!$CQ:$CV,C$1,FALSE),IF($A$119="Energie  et  lubrifiants",VLOOKUP($A153,OUTIL!$CY:$DD,C$1,FALSE),IF($A$119="Or industriel",VLOOKUP($A153,OUTIL!$DG:$DL,C$1,FALSE),IF($A$119="Produits bruts d'origine animale et vegetale",VLOOKUP($A153,OUTIL!$DO:$DT,C$1,FALSE),IF($A$119="Produits bruts d'origine minerale",VLOOKUP($A153,OUTIL!$DW:$EB,C$1,FALSE),IF($A$119="Produits finis de consommation",VLOOKUP($A153,OUTIL!$EE:$EJ,C$1,FALSE),IF($A$119="Produits finis d'equipement agricole",VLOOKUP($A153,OUTIL!$EM:$ER,C$1,FALSE),IF($A$119="Produits finis d'equipement industriel",VLOOKUP($A153,OUTIL!$EU:$EZ,C$1,FALSE),"Ahmadovitch")))))))))/1000,0)</f>
        <v>11350</v>
      </c>
      <c r="D153" s="5">
        <f>ROUND(IF($A$119="Alimentation, boissons et tabacs",VLOOKUP($A153,OUTIL!$CH:$CM,D$1,FALSE),IF($A$119="Demi produits",VLOOKUP($A153,OUTIL!$CQ:$CV,D$1,FALSE),IF($A$119="Energie  et  lubrifiants",VLOOKUP($A153,OUTIL!$CY:$DD,D$1,FALSE),IF($A$119="Or industriel",VLOOKUP($A153,OUTIL!$DG:$DL,D$1,FALSE),IF($A$119="Produits bruts d'origine animale et vegetale",VLOOKUP($A153,OUTIL!$DO:$DT,D$1,FALSE),IF($A$119="Produits bruts d'origine minerale",VLOOKUP($A153,OUTIL!$DW:$EB,D$1,FALSE),IF($A$119="Produits finis de consommation",VLOOKUP($A153,OUTIL!$EE:$EJ,D$1,FALSE),IF($A$119="Produits finis d'equipement agricole",VLOOKUP($A153,OUTIL!$EM:$ER,D$1,FALSE),IF($A$119="Produits finis d'equipement industriel",VLOOKUP($A153,OUTIL!$EU:$EZ,D$1,FALSE),"Ahmadovitch")))))))))/1000,0)</f>
        <v>314210</v>
      </c>
      <c r="E153" s="5">
        <f>ROUND(IF($A$119="Alimentation, boissons et tabacs",VLOOKUP($A153,OUTIL!$CH:$CM,E$1,FALSE),IF($A$119="Demi produits",VLOOKUP($A153,OUTIL!$CQ:$CV,E$1,FALSE),IF($A$119="Energie  et  lubrifiants",VLOOKUP($A153,OUTIL!$CY:$DD,E$1,FALSE),IF($A$119="Or industriel",VLOOKUP($A153,OUTIL!$DG:$DL,E$1,FALSE),IF($A$119="Produits bruts d'origine animale et vegetale",VLOOKUP($A153,OUTIL!$DO:$DT,E$1,FALSE),IF($A$119="Produits bruts d'origine minerale",VLOOKUP($A153,OUTIL!$DW:$EB,E$1,FALSE),IF($A$119="Produits finis de consommation",VLOOKUP($A153,OUTIL!$EE:$EJ,E$1,FALSE),IF($A$119="Produits finis d'equipement agricole",VLOOKUP($A153,OUTIL!$EM:$ER,E$1,FALSE),IF($A$119="Produits finis d'equipement industriel",VLOOKUP($A153,OUTIL!$EU:$EZ,E$1,FALSE),"Ahmadovitch")))))))))/1000,0)</f>
        <v>9477</v>
      </c>
      <c r="F153" s="5">
        <f>ROUND(IF($A$119="Alimentation, boissons et tabacs",VLOOKUP($A153,OUTIL!$CH:$CM,F$1,FALSE),IF($A$119="Demi produits",VLOOKUP($A153,OUTIL!$CQ:$CV,F$1,FALSE),IF($A$119="Energie  et  lubrifiants",VLOOKUP($A153,OUTIL!$CY:$DD,F$1,FALSE),IF($A$119="Or industriel",VLOOKUP($A153,OUTIL!$DG:$DL,F$1,FALSE),IF($A$119="Produits bruts d'origine animale et vegetale",VLOOKUP($A153,OUTIL!$DO:$DT,F$1,FALSE),IF($A$119="Produits bruts d'origine minerale",VLOOKUP($A153,OUTIL!$DW:$EB,F$1,FALSE),IF($A$119="Produits finis de consommation",VLOOKUP($A153,OUTIL!$EE:$EJ,F$1,FALSE),IF($A$119="Produits finis d'equipement agricole",VLOOKUP($A153,OUTIL!$EM:$ER,F$1,FALSE),IF($A$119="Produits finis d'equipement industriel",VLOOKUP($A153,OUTIL!$EU:$EZ,F$1,FALSE),"Ahmadovitch")))))))))/1000,0)</f>
        <v>346201</v>
      </c>
    </row>
    <row r="154" spans="1:6" ht="16.5" x14ac:dyDescent="0.3">
      <c r="A154">
        <v>35</v>
      </c>
      <c r="B154" s="5" t="str">
        <f>IF($A$119="Alimentation, boissons et tabacs",VLOOKUP(VLOOKUP($A154,OUTIL!$CH:$CM,B$1,FALSE),REF!$K:$L,2,FALSE),IF($A$119="Demi produits",VLOOKUP(VLOOKUP($A154,OUTIL!$CQ:$CV,B$1,FALSE),REF!$N:$O,2,FALSE),IF($A$119="Energie  et  lubrifiants",VLOOKUP(VLOOKUP($A154,OUTIL!$CY:$DD,B$1,FALSE),REF!$Z:$AA,2,FALSE),IF($A$119="Or industriel",VLOOKUP(VLOOKUP($A154,OUTIL!$DG:$DL,B$1,FALSE),REF!$AC:$AD,2,FALSE),IF($A$119="Produits bruts d'origine animale et vegetale",VLOOKUP(VLOOKUP($A154,OUTIL!$DO:$DT,B$1,FALSE),REF!$Q:$R,2,FALSE),IF($A$119="Produits bruts d'origine minerale",VLOOKUP(VLOOKUP($A154,OUTIL!$DW:$EB,B$1,FALSE),REF!$AF:$AG,2,FALSE),IF($A$119="Produits finis de consommation",VLOOKUP(VLOOKUP($A154,OUTIL!$EE:$EJ,B$1,FALSE),REF!$T:$U,2,FALSE),IF($A$119="Produits finis d'equipement agricole",VLOOKUP(VLOOKUP($A154,OUTIL!$EM:$ER,B$1,FALSE),REF!$AI:$AJ,2,FALSE),IF($A$119="Produits finis d'equipement industriel",VLOOKUP(VLOOKUP($A154,OUTIL!$EU:$EZ,B$1,FALSE),REF!$W:$X,2,FALSE),"Ahmadovitch")))))))))</f>
        <v>Articles de robinetterie et organes similaires</v>
      </c>
      <c r="C154" s="5">
        <f>ROUND(IF($A$119="Alimentation, boissons et tabacs",VLOOKUP($A154,OUTIL!$CH:$CM,C$1,FALSE),IF($A$119="Demi produits",VLOOKUP($A154,OUTIL!$CQ:$CV,C$1,FALSE),IF($A$119="Energie  et  lubrifiants",VLOOKUP($A154,OUTIL!$CY:$DD,C$1,FALSE),IF($A$119="Or industriel",VLOOKUP($A154,OUTIL!$DG:$DL,C$1,FALSE),IF($A$119="Produits bruts d'origine animale et vegetale",VLOOKUP($A154,OUTIL!$DO:$DT,C$1,FALSE),IF($A$119="Produits bruts d'origine minerale",VLOOKUP($A154,OUTIL!$DW:$EB,C$1,FALSE),IF($A$119="Produits finis de consommation",VLOOKUP($A154,OUTIL!$EE:$EJ,C$1,FALSE),IF($A$119="Produits finis d'equipement agricole",VLOOKUP($A154,OUTIL!$EM:$ER,C$1,FALSE),IF($A$119="Produits finis d'equipement industriel",VLOOKUP($A154,OUTIL!$EU:$EZ,C$1,FALSE),"Ahmadovitch")))))))))/1000,0)</f>
        <v>1645</v>
      </c>
      <c r="D154" s="5">
        <f>ROUND(IF($A$119="Alimentation, boissons et tabacs",VLOOKUP($A154,OUTIL!$CH:$CM,D$1,FALSE),IF($A$119="Demi produits",VLOOKUP($A154,OUTIL!$CQ:$CV,D$1,FALSE),IF($A$119="Energie  et  lubrifiants",VLOOKUP($A154,OUTIL!$CY:$DD,D$1,FALSE),IF($A$119="Or industriel",VLOOKUP($A154,OUTIL!$DG:$DL,D$1,FALSE),IF($A$119="Produits bruts d'origine animale et vegetale",VLOOKUP($A154,OUTIL!$DO:$DT,D$1,FALSE),IF($A$119="Produits bruts d'origine minerale",VLOOKUP($A154,OUTIL!$DW:$EB,D$1,FALSE),IF($A$119="Produits finis de consommation",VLOOKUP($A154,OUTIL!$EE:$EJ,D$1,FALSE),IF($A$119="Produits finis d'equipement agricole",VLOOKUP($A154,OUTIL!$EM:$ER,D$1,FALSE),IF($A$119="Produits finis d'equipement industriel",VLOOKUP($A154,OUTIL!$EU:$EZ,D$1,FALSE),"Ahmadovitch")))))))))/1000,0)</f>
        <v>308557</v>
      </c>
      <c r="E154" s="5">
        <f>ROUND(IF($A$119="Alimentation, boissons et tabacs",VLOOKUP($A154,OUTIL!$CH:$CM,E$1,FALSE),IF($A$119="Demi produits",VLOOKUP($A154,OUTIL!$CQ:$CV,E$1,FALSE),IF($A$119="Energie  et  lubrifiants",VLOOKUP($A154,OUTIL!$CY:$DD,E$1,FALSE),IF($A$119="Or industriel",VLOOKUP($A154,OUTIL!$DG:$DL,E$1,FALSE),IF($A$119="Produits bruts d'origine animale et vegetale",VLOOKUP($A154,OUTIL!$DO:$DT,E$1,FALSE),IF($A$119="Produits bruts d'origine minerale",VLOOKUP($A154,OUTIL!$DW:$EB,E$1,FALSE),IF($A$119="Produits finis de consommation",VLOOKUP($A154,OUTIL!$EE:$EJ,E$1,FALSE),IF($A$119="Produits finis d'equipement agricole",VLOOKUP($A154,OUTIL!$EM:$ER,E$1,FALSE),IF($A$119="Produits finis d'equipement industriel",VLOOKUP($A154,OUTIL!$EU:$EZ,E$1,FALSE),"Ahmadovitch")))))))))/1000,0)</f>
        <v>1663</v>
      </c>
      <c r="F154" s="5">
        <f>ROUND(IF($A$119="Alimentation, boissons et tabacs",VLOOKUP($A154,OUTIL!$CH:$CM,F$1,FALSE),IF($A$119="Demi produits",VLOOKUP($A154,OUTIL!$CQ:$CV,F$1,FALSE),IF($A$119="Energie  et  lubrifiants",VLOOKUP($A154,OUTIL!$CY:$DD,F$1,FALSE),IF($A$119="Or industriel",VLOOKUP($A154,OUTIL!$DG:$DL,F$1,FALSE),IF($A$119="Produits bruts d'origine animale et vegetale",VLOOKUP($A154,OUTIL!$DO:$DT,F$1,FALSE),IF($A$119="Produits bruts d'origine minerale",VLOOKUP($A154,OUTIL!$DW:$EB,F$1,FALSE),IF($A$119="Produits finis de consommation",VLOOKUP($A154,OUTIL!$EE:$EJ,F$1,FALSE),IF($A$119="Produits finis d'equipement agricole",VLOOKUP($A154,OUTIL!$EM:$ER,F$1,FALSE),IF($A$119="Produits finis d'equipement industriel",VLOOKUP($A154,OUTIL!$EU:$EZ,F$1,FALSE),"Ahmadovitch")))))))))/1000,0)</f>
        <v>256271</v>
      </c>
    </row>
    <row r="155" spans="1:6" ht="16.5" x14ac:dyDescent="0.3">
      <c r="A155">
        <v>36</v>
      </c>
      <c r="B155" s="5" t="str">
        <f>IF($A$119="Alimentation, boissons et tabacs",VLOOKUP(VLOOKUP($A155,OUTIL!$CH:$CM,B$1,FALSE),REF!$K:$L,2,FALSE),IF($A$119="Demi produits",VLOOKUP(VLOOKUP($A155,OUTIL!$CQ:$CV,B$1,FALSE),REF!$N:$O,2,FALSE),IF($A$119="Energie  et  lubrifiants",VLOOKUP(VLOOKUP($A155,OUTIL!$CY:$DD,B$1,FALSE),REF!$Z:$AA,2,FALSE),IF($A$119="Or industriel",VLOOKUP(VLOOKUP($A155,OUTIL!$DG:$DL,B$1,FALSE),REF!$AC:$AD,2,FALSE),IF($A$119="Produits bruts d'origine animale et vegetale",VLOOKUP(VLOOKUP($A155,OUTIL!$DO:$DT,B$1,FALSE),REF!$Q:$R,2,FALSE),IF($A$119="Produits bruts d'origine minerale",VLOOKUP(VLOOKUP($A155,OUTIL!$DW:$EB,B$1,FALSE),REF!$AF:$AG,2,FALSE),IF($A$119="Produits finis de consommation",VLOOKUP(VLOOKUP($A155,OUTIL!$EE:$EJ,B$1,FALSE),REF!$T:$U,2,FALSE),IF($A$119="Produits finis d'equipement agricole",VLOOKUP(VLOOKUP($A155,OUTIL!$EM:$ER,B$1,FALSE),REF!$AI:$AJ,2,FALSE),IF($A$119="Produits finis d'equipement industriel",VLOOKUP(VLOOKUP($A155,OUTIL!$EU:$EZ,B$1,FALSE),REF!$W:$X,2,FALSE),"Ahmadovitch")))))))))</f>
        <v>Sous systèmes électroniques</v>
      </c>
      <c r="C155" s="5">
        <f>ROUND(IF($A$119="Alimentation, boissons et tabacs",VLOOKUP($A155,OUTIL!$CH:$CM,C$1,FALSE),IF($A$119="Demi produits",VLOOKUP($A155,OUTIL!$CQ:$CV,C$1,FALSE),IF($A$119="Energie  et  lubrifiants",VLOOKUP($A155,OUTIL!$CY:$DD,C$1,FALSE),IF($A$119="Or industriel",VLOOKUP($A155,OUTIL!$DG:$DL,C$1,FALSE),IF($A$119="Produits bruts d'origine animale et vegetale",VLOOKUP($A155,OUTIL!$DO:$DT,C$1,FALSE),IF($A$119="Produits bruts d'origine minerale",VLOOKUP($A155,OUTIL!$DW:$EB,C$1,FALSE),IF($A$119="Produits finis de consommation",VLOOKUP($A155,OUTIL!$EE:$EJ,C$1,FALSE),IF($A$119="Produits finis d'equipement agricole",VLOOKUP($A155,OUTIL!$EM:$ER,C$1,FALSE),IF($A$119="Produits finis d'equipement industriel",VLOOKUP($A155,OUTIL!$EU:$EZ,C$1,FALSE),"Ahmadovitch")))))))))/1000,0)</f>
        <v>1384</v>
      </c>
      <c r="D155" s="5">
        <f>ROUND(IF($A$119="Alimentation, boissons et tabacs",VLOOKUP($A155,OUTIL!$CH:$CM,D$1,FALSE),IF($A$119="Demi produits",VLOOKUP($A155,OUTIL!$CQ:$CV,D$1,FALSE),IF($A$119="Energie  et  lubrifiants",VLOOKUP($A155,OUTIL!$CY:$DD,D$1,FALSE),IF($A$119="Or industriel",VLOOKUP($A155,OUTIL!$DG:$DL,D$1,FALSE),IF($A$119="Produits bruts d'origine animale et vegetale",VLOOKUP($A155,OUTIL!$DO:$DT,D$1,FALSE),IF($A$119="Produits bruts d'origine minerale",VLOOKUP($A155,OUTIL!$DW:$EB,D$1,FALSE),IF($A$119="Produits finis de consommation",VLOOKUP($A155,OUTIL!$EE:$EJ,D$1,FALSE),IF($A$119="Produits finis d'equipement agricole",VLOOKUP($A155,OUTIL!$EM:$ER,D$1,FALSE),IF($A$119="Produits finis d'equipement industriel",VLOOKUP($A155,OUTIL!$EU:$EZ,D$1,FALSE),"Ahmadovitch")))))))))/1000,0)</f>
        <v>296340</v>
      </c>
      <c r="E155" s="5">
        <f>ROUND(IF($A$119="Alimentation, boissons et tabacs",VLOOKUP($A155,OUTIL!$CH:$CM,E$1,FALSE),IF($A$119="Demi produits",VLOOKUP($A155,OUTIL!$CQ:$CV,E$1,FALSE),IF($A$119="Energie  et  lubrifiants",VLOOKUP($A155,OUTIL!$CY:$DD,E$1,FALSE),IF($A$119="Or industriel",VLOOKUP($A155,OUTIL!$DG:$DL,E$1,FALSE),IF($A$119="Produits bruts d'origine animale et vegetale",VLOOKUP($A155,OUTIL!$DO:$DT,E$1,FALSE),IF($A$119="Produits bruts d'origine minerale",VLOOKUP($A155,OUTIL!$DW:$EB,E$1,FALSE),IF($A$119="Produits finis de consommation",VLOOKUP($A155,OUTIL!$EE:$EJ,E$1,FALSE),IF($A$119="Produits finis d'equipement agricole",VLOOKUP($A155,OUTIL!$EM:$ER,E$1,FALSE),IF($A$119="Produits finis d'equipement industriel",VLOOKUP($A155,OUTIL!$EU:$EZ,E$1,FALSE),"Ahmadovitch")))))))))/1000,0)</f>
        <v>1465</v>
      </c>
      <c r="F155" s="5">
        <f>ROUND(IF($A$119="Alimentation, boissons et tabacs",VLOOKUP($A155,OUTIL!$CH:$CM,F$1,FALSE),IF($A$119="Demi produits",VLOOKUP($A155,OUTIL!$CQ:$CV,F$1,FALSE),IF($A$119="Energie  et  lubrifiants",VLOOKUP($A155,OUTIL!$CY:$DD,F$1,FALSE),IF($A$119="Or industriel",VLOOKUP($A155,OUTIL!$DG:$DL,F$1,FALSE),IF($A$119="Produits bruts d'origine animale et vegetale",VLOOKUP($A155,OUTIL!$DO:$DT,F$1,FALSE),IF($A$119="Produits bruts d'origine minerale",VLOOKUP($A155,OUTIL!$DW:$EB,F$1,FALSE),IF($A$119="Produits finis de consommation",VLOOKUP($A155,OUTIL!$EE:$EJ,F$1,FALSE),IF($A$119="Produits finis d'equipement agricole",VLOOKUP($A155,OUTIL!$EM:$ER,F$1,FALSE),IF($A$119="Produits finis d'equipement industriel",VLOOKUP($A155,OUTIL!$EU:$EZ,F$1,FALSE),"Ahmadovitch")))))))))/1000,0)</f>
        <v>259436</v>
      </c>
    </row>
    <row r="156" spans="1:6" ht="16.5" x14ac:dyDescent="0.3">
      <c r="A156">
        <v>37</v>
      </c>
      <c r="B156" s="5" t="str">
        <f>IF($A$119="Alimentation, boissons et tabacs",VLOOKUP(VLOOKUP($A156,OUTIL!$CH:$CM,B$1,FALSE),REF!$K:$L,2,FALSE),IF($A$119="Demi produits",VLOOKUP(VLOOKUP($A156,OUTIL!$CQ:$CV,B$1,FALSE),REF!$N:$O,2,FALSE),IF($A$119="Energie  et  lubrifiants",VLOOKUP(VLOOKUP($A156,OUTIL!$CY:$DD,B$1,FALSE),REF!$Z:$AA,2,FALSE),IF($A$119="Or industriel",VLOOKUP(VLOOKUP($A156,OUTIL!$DG:$DL,B$1,FALSE),REF!$AC:$AD,2,FALSE),IF($A$119="Produits bruts d'origine animale et vegetale",VLOOKUP(VLOOKUP($A156,OUTIL!$DO:$DT,B$1,FALSE),REF!$Q:$R,2,FALSE),IF($A$119="Produits bruts d'origine minerale",VLOOKUP(VLOOKUP($A156,OUTIL!$DW:$EB,B$1,FALSE),REF!$AF:$AG,2,FALSE),IF($A$119="Produits finis de consommation",VLOOKUP(VLOOKUP($A156,OUTIL!$EE:$EJ,B$1,FALSE),REF!$T:$U,2,FALSE),IF($A$119="Produits finis d'equipement agricole",VLOOKUP(VLOOKUP($A156,OUTIL!$EM:$ER,B$1,FALSE),REF!$AI:$AJ,2,FALSE),IF($A$119="Produits finis d'equipement industriel",VLOOKUP(VLOOKUP($A156,OUTIL!$EU:$EZ,B$1,FALSE),REF!$W:$X,2,FALSE),"Ahmadovitch")))))))))</f>
        <v>Meubles; mobilier medico-chirurgical; articles de literie et appareils d'eclairage</v>
      </c>
      <c r="C156" s="5">
        <f>ROUND(IF($A$119="Alimentation, boissons et tabacs",VLOOKUP($A156,OUTIL!$CH:$CM,C$1,FALSE),IF($A$119="Demi produits",VLOOKUP($A156,OUTIL!$CQ:$CV,C$1,FALSE),IF($A$119="Energie  et  lubrifiants",VLOOKUP($A156,OUTIL!$CY:$DD,C$1,FALSE),IF($A$119="Or industriel",VLOOKUP($A156,OUTIL!$DG:$DL,C$1,FALSE),IF($A$119="Produits bruts d'origine animale et vegetale",VLOOKUP($A156,OUTIL!$DO:$DT,C$1,FALSE),IF($A$119="Produits bruts d'origine minerale",VLOOKUP($A156,OUTIL!$DW:$EB,C$1,FALSE),IF($A$119="Produits finis de consommation",VLOOKUP($A156,OUTIL!$EE:$EJ,C$1,FALSE),IF($A$119="Produits finis d'equipement agricole",VLOOKUP($A156,OUTIL!$EM:$ER,C$1,FALSE),IF($A$119="Produits finis d'equipement industriel",VLOOKUP($A156,OUTIL!$EU:$EZ,C$1,FALSE),"Ahmadovitch")))))))))/1000,0)</f>
        <v>2759</v>
      </c>
      <c r="D156" s="5">
        <f>ROUND(IF($A$119="Alimentation, boissons et tabacs",VLOOKUP($A156,OUTIL!$CH:$CM,D$1,FALSE),IF($A$119="Demi produits",VLOOKUP($A156,OUTIL!$CQ:$CV,D$1,FALSE),IF($A$119="Energie  et  lubrifiants",VLOOKUP($A156,OUTIL!$CY:$DD,D$1,FALSE),IF($A$119="Or industriel",VLOOKUP($A156,OUTIL!$DG:$DL,D$1,FALSE),IF($A$119="Produits bruts d'origine animale et vegetale",VLOOKUP($A156,OUTIL!$DO:$DT,D$1,FALSE),IF($A$119="Produits bruts d'origine minerale",VLOOKUP($A156,OUTIL!$DW:$EB,D$1,FALSE),IF($A$119="Produits finis de consommation",VLOOKUP($A156,OUTIL!$EE:$EJ,D$1,FALSE),IF($A$119="Produits finis d'equipement agricole",VLOOKUP($A156,OUTIL!$EM:$ER,D$1,FALSE),IF($A$119="Produits finis d'equipement industriel",VLOOKUP($A156,OUTIL!$EU:$EZ,D$1,FALSE),"Ahmadovitch")))))))))/1000,0)</f>
        <v>294683</v>
      </c>
      <c r="E156" s="5">
        <f>ROUND(IF($A$119="Alimentation, boissons et tabacs",VLOOKUP($A156,OUTIL!$CH:$CM,E$1,FALSE),IF($A$119="Demi produits",VLOOKUP($A156,OUTIL!$CQ:$CV,E$1,FALSE),IF($A$119="Energie  et  lubrifiants",VLOOKUP($A156,OUTIL!$CY:$DD,E$1,FALSE),IF($A$119="Or industriel",VLOOKUP($A156,OUTIL!$DG:$DL,E$1,FALSE),IF($A$119="Produits bruts d'origine animale et vegetale",VLOOKUP($A156,OUTIL!$DO:$DT,E$1,FALSE),IF($A$119="Produits bruts d'origine minerale",VLOOKUP($A156,OUTIL!$DW:$EB,E$1,FALSE),IF($A$119="Produits finis de consommation",VLOOKUP($A156,OUTIL!$EE:$EJ,E$1,FALSE),IF($A$119="Produits finis d'equipement agricole",VLOOKUP($A156,OUTIL!$EM:$ER,E$1,FALSE),IF($A$119="Produits finis d'equipement industriel",VLOOKUP($A156,OUTIL!$EU:$EZ,E$1,FALSE),"Ahmadovitch")))))))))/1000,0)</f>
        <v>2978</v>
      </c>
      <c r="F156" s="5">
        <f>ROUND(IF($A$119="Alimentation, boissons et tabacs",VLOOKUP($A156,OUTIL!$CH:$CM,F$1,FALSE),IF($A$119="Demi produits",VLOOKUP($A156,OUTIL!$CQ:$CV,F$1,FALSE),IF($A$119="Energie  et  lubrifiants",VLOOKUP($A156,OUTIL!$CY:$DD,F$1,FALSE),IF($A$119="Or industriel",VLOOKUP($A156,OUTIL!$DG:$DL,F$1,FALSE),IF($A$119="Produits bruts d'origine animale et vegetale",VLOOKUP($A156,OUTIL!$DO:$DT,F$1,FALSE),IF($A$119="Produits bruts d'origine minerale",VLOOKUP($A156,OUTIL!$DW:$EB,F$1,FALSE),IF($A$119="Produits finis de consommation",VLOOKUP($A156,OUTIL!$EE:$EJ,F$1,FALSE),IF($A$119="Produits finis d'equipement agricole",VLOOKUP($A156,OUTIL!$EM:$ER,F$1,FALSE),IF($A$119="Produits finis d'equipement industriel",VLOOKUP($A156,OUTIL!$EU:$EZ,F$1,FALSE),"Ahmadovitch")))))))))/1000,0)</f>
        <v>326557</v>
      </c>
    </row>
    <row r="157" spans="1:6" ht="16.5" x14ac:dyDescent="0.3">
      <c r="A157">
        <v>38</v>
      </c>
      <c r="B157" s="5" t="str">
        <f>IF($A$119="Alimentation, boissons et tabacs",VLOOKUP(VLOOKUP($A157,OUTIL!$CH:$CM,B$1,FALSE),REF!$K:$L,2,FALSE),IF($A$119="Demi produits",VLOOKUP(VLOOKUP($A157,OUTIL!$CQ:$CV,B$1,FALSE),REF!$N:$O,2,FALSE),IF($A$119="Energie  et  lubrifiants",VLOOKUP(VLOOKUP($A157,OUTIL!$CY:$DD,B$1,FALSE),REF!$Z:$AA,2,FALSE),IF($A$119="Or industriel",VLOOKUP(VLOOKUP($A157,OUTIL!$DG:$DL,B$1,FALSE),REF!$AC:$AD,2,FALSE),IF($A$119="Produits bruts d'origine animale et vegetale",VLOOKUP(VLOOKUP($A157,OUTIL!$DO:$DT,B$1,FALSE),REF!$Q:$R,2,FALSE),IF($A$119="Produits bruts d'origine minerale",VLOOKUP(VLOOKUP($A157,OUTIL!$DW:$EB,B$1,FALSE),REF!$AF:$AG,2,FALSE),IF($A$119="Produits finis de consommation",VLOOKUP(VLOOKUP($A157,OUTIL!$EE:$EJ,B$1,FALSE),REF!$T:$U,2,FALSE),IF($A$119="Produits finis d'equipement agricole",VLOOKUP(VLOOKUP($A157,OUTIL!$EM:$ER,B$1,FALSE),REF!$AI:$AJ,2,FALSE),IF($A$119="Produits finis d'equipement industriel",VLOOKUP(VLOOKUP($A157,OUTIL!$EU:$EZ,B$1,FALSE),REF!$W:$X,2,FALSE),"Ahmadovitch")))))))))</f>
        <v>Groupes électrogènes et convertisseurs rotatifs électriques</v>
      </c>
      <c r="C157" s="5">
        <f>ROUND(IF($A$119="Alimentation, boissons et tabacs",VLOOKUP($A157,OUTIL!$CH:$CM,C$1,FALSE),IF($A$119="Demi produits",VLOOKUP($A157,OUTIL!$CQ:$CV,C$1,FALSE),IF($A$119="Energie  et  lubrifiants",VLOOKUP($A157,OUTIL!$CY:$DD,C$1,FALSE),IF($A$119="Or industriel",VLOOKUP($A157,OUTIL!$DG:$DL,C$1,FALSE),IF($A$119="Produits bruts d'origine animale et vegetale",VLOOKUP($A157,OUTIL!$DO:$DT,C$1,FALSE),IF($A$119="Produits bruts d'origine minerale",VLOOKUP($A157,OUTIL!$DW:$EB,C$1,FALSE),IF($A$119="Produits finis de consommation",VLOOKUP($A157,OUTIL!$EE:$EJ,C$1,FALSE),IF($A$119="Produits finis d'equipement agricole",VLOOKUP($A157,OUTIL!$EM:$ER,C$1,FALSE),IF($A$119="Produits finis d'equipement industriel",VLOOKUP($A157,OUTIL!$EU:$EZ,C$1,FALSE),"Ahmadovitch")))))))))/1000,0)</f>
        <v>4429</v>
      </c>
      <c r="D157" s="5">
        <f>ROUND(IF($A$119="Alimentation, boissons et tabacs",VLOOKUP($A157,OUTIL!$CH:$CM,D$1,FALSE),IF($A$119="Demi produits",VLOOKUP($A157,OUTIL!$CQ:$CV,D$1,FALSE),IF($A$119="Energie  et  lubrifiants",VLOOKUP($A157,OUTIL!$CY:$DD,D$1,FALSE),IF($A$119="Or industriel",VLOOKUP($A157,OUTIL!$DG:$DL,D$1,FALSE),IF($A$119="Produits bruts d'origine animale et vegetale",VLOOKUP($A157,OUTIL!$DO:$DT,D$1,FALSE),IF($A$119="Produits bruts d'origine minerale",VLOOKUP($A157,OUTIL!$DW:$EB,D$1,FALSE),IF($A$119="Produits finis de consommation",VLOOKUP($A157,OUTIL!$EE:$EJ,D$1,FALSE),IF($A$119="Produits finis d'equipement agricole",VLOOKUP($A157,OUTIL!$EM:$ER,D$1,FALSE),IF($A$119="Produits finis d'equipement industriel",VLOOKUP($A157,OUTIL!$EU:$EZ,D$1,FALSE),"Ahmadovitch")))))))))/1000,0)</f>
        <v>284406</v>
      </c>
      <c r="E157" s="5">
        <f>ROUND(IF($A$119="Alimentation, boissons et tabacs",VLOOKUP($A157,OUTIL!$CH:$CM,E$1,FALSE),IF($A$119="Demi produits",VLOOKUP($A157,OUTIL!$CQ:$CV,E$1,FALSE),IF($A$119="Energie  et  lubrifiants",VLOOKUP($A157,OUTIL!$CY:$DD,E$1,FALSE),IF($A$119="Or industriel",VLOOKUP($A157,OUTIL!$DG:$DL,E$1,FALSE),IF($A$119="Produits bruts d'origine animale et vegetale",VLOOKUP($A157,OUTIL!$DO:$DT,E$1,FALSE),IF($A$119="Produits bruts d'origine minerale",VLOOKUP($A157,OUTIL!$DW:$EB,E$1,FALSE),IF($A$119="Produits finis de consommation",VLOOKUP($A157,OUTIL!$EE:$EJ,E$1,FALSE),IF($A$119="Produits finis d'equipement agricole",VLOOKUP($A157,OUTIL!$EM:$ER,E$1,FALSE),IF($A$119="Produits finis d'equipement industriel",VLOOKUP($A157,OUTIL!$EU:$EZ,E$1,FALSE),"Ahmadovitch")))))))))/1000,0)</f>
        <v>1165</v>
      </c>
      <c r="F157" s="5">
        <f>ROUND(IF($A$119="Alimentation, boissons et tabacs",VLOOKUP($A157,OUTIL!$CH:$CM,F$1,FALSE),IF($A$119="Demi produits",VLOOKUP($A157,OUTIL!$CQ:$CV,F$1,FALSE),IF($A$119="Energie  et  lubrifiants",VLOOKUP($A157,OUTIL!$CY:$DD,F$1,FALSE),IF($A$119="Or industriel",VLOOKUP($A157,OUTIL!$DG:$DL,F$1,FALSE),IF($A$119="Produits bruts d'origine animale et vegetale",VLOOKUP($A157,OUTIL!$DO:$DT,F$1,FALSE),IF($A$119="Produits bruts d'origine minerale",VLOOKUP($A157,OUTIL!$DW:$EB,F$1,FALSE),IF($A$119="Produits finis de consommation",VLOOKUP($A157,OUTIL!$EE:$EJ,F$1,FALSE),IF($A$119="Produits finis d'equipement agricole",VLOOKUP($A157,OUTIL!$EM:$ER,F$1,FALSE),IF($A$119="Produits finis d'equipement industriel",VLOOKUP($A157,OUTIL!$EU:$EZ,F$1,FALSE),"Ahmadovitch")))))))))/1000,0)</f>
        <v>105038</v>
      </c>
    </row>
    <row r="158" spans="1:6" ht="16.5" x14ac:dyDescent="0.3">
      <c r="A158">
        <v>39</v>
      </c>
      <c r="B158" s="5" t="str">
        <f>IF($A$119="Alimentation, boissons et tabacs",VLOOKUP(VLOOKUP($A158,OUTIL!$CH:$CM,B$1,FALSE),REF!$K:$L,2,FALSE),IF($A$119="Demi produits",VLOOKUP(VLOOKUP($A158,OUTIL!$CQ:$CV,B$1,FALSE),REF!$N:$O,2,FALSE),IF($A$119="Energie  et  lubrifiants",VLOOKUP(VLOOKUP($A158,OUTIL!$CY:$DD,B$1,FALSE),REF!$Z:$AA,2,FALSE),IF($A$119="Or industriel",VLOOKUP(VLOOKUP($A158,OUTIL!$DG:$DL,B$1,FALSE),REF!$AC:$AD,2,FALSE),IF($A$119="Produits bruts d'origine animale et vegetale",VLOOKUP(VLOOKUP($A158,OUTIL!$DO:$DT,B$1,FALSE),REF!$Q:$R,2,FALSE),IF($A$119="Produits bruts d'origine minerale",VLOOKUP(VLOOKUP($A158,OUTIL!$DW:$EB,B$1,FALSE),REF!$AF:$AG,2,FALSE),IF($A$119="Produits finis de consommation",VLOOKUP(VLOOKUP($A158,OUTIL!$EE:$EJ,B$1,FALSE),REF!$T:$U,2,FALSE),IF($A$119="Produits finis d'equipement agricole",VLOOKUP(VLOOKUP($A158,OUTIL!$EM:$ER,B$1,FALSE),REF!$AI:$AJ,2,FALSE),IF($A$119="Produits finis d'equipement industriel",VLOOKUP(VLOOKUP($A158,OUTIL!$EU:$EZ,B$1,FALSE),REF!$W:$X,2,FALSE),"Ahmadovitch")))))))))</f>
        <v>Arbres de transmission, manivelles, vilebrequins</v>
      </c>
      <c r="C158" s="5">
        <f>ROUND(IF($A$119="Alimentation, boissons et tabacs",VLOOKUP($A158,OUTIL!$CH:$CM,C$1,FALSE),IF($A$119="Demi produits",VLOOKUP($A158,OUTIL!$CQ:$CV,C$1,FALSE),IF($A$119="Energie  et  lubrifiants",VLOOKUP($A158,OUTIL!$CY:$DD,C$1,FALSE),IF($A$119="Or industriel",VLOOKUP($A158,OUTIL!$DG:$DL,C$1,FALSE),IF($A$119="Produits bruts d'origine animale et vegetale",VLOOKUP($A158,OUTIL!$DO:$DT,C$1,FALSE),IF($A$119="Produits bruts d'origine minerale",VLOOKUP($A158,OUTIL!$DW:$EB,C$1,FALSE),IF($A$119="Produits finis de consommation",VLOOKUP($A158,OUTIL!$EE:$EJ,C$1,FALSE),IF($A$119="Produits finis d'equipement agricole",VLOOKUP($A158,OUTIL!$EM:$ER,C$1,FALSE),IF($A$119="Produits finis d'equipement industriel",VLOOKUP($A158,OUTIL!$EU:$EZ,C$1,FALSE),"Ahmadovitch")))))))))/1000,0)</f>
        <v>1609</v>
      </c>
      <c r="D158" s="5">
        <f>ROUND(IF($A$119="Alimentation, boissons et tabacs",VLOOKUP($A158,OUTIL!$CH:$CM,D$1,FALSE),IF($A$119="Demi produits",VLOOKUP($A158,OUTIL!$CQ:$CV,D$1,FALSE),IF($A$119="Energie  et  lubrifiants",VLOOKUP($A158,OUTIL!$CY:$DD,D$1,FALSE),IF($A$119="Or industriel",VLOOKUP($A158,OUTIL!$DG:$DL,D$1,FALSE),IF($A$119="Produits bruts d'origine animale et vegetale",VLOOKUP($A158,OUTIL!$DO:$DT,D$1,FALSE),IF($A$119="Produits bruts d'origine minerale",VLOOKUP($A158,OUTIL!$DW:$EB,D$1,FALSE),IF($A$119="Produits finis de consommation",VLOOKUP($A158,OUTIL!$EE:$EJ,D$1,FALSE),IF($A$119="Produits finis d'equipement agricole",VLOOKUP($A158,OUTIL!$EM:$ER,D$1,FALSE),IF($A$119="Produits finis d'equipement industriel",VLOOKUP($A158,OUTIL!$EU:$EZ,D$1,FALSE),"Ahmadovitch")))))))))/1000,0)</f>
        <v>282301</v>
      </c>
      <c r="E158" s="5">
        <f>ROUND(IF($A$119="Alimentation, boissons et tabacs",VLOOKUP($A158,OUTIL!$CH:$CM,E$1,FALSE),IF($A$119="Demi produits",VLOOKUP($A158,OUTIL!$CQ:$CV,E$1,FALSE),IF($A$119="Energie  et  lubrifiants",VLOOKUP($A158,OUTIL!$CY:$DD,E$1,FALSE),IF($A$119="Or industriel",VLOOKUP($A158,OUTIL!$DG:$DL,E$1,FALSE),IF($A$119="Produits bruts d'origine animale et vegetale",VLOOKUP($A158,OUTIL!$DO:$DT,E$1,FALSE),IF($A$119="Produits bruts d'origine minerale",VLOOKUP($A158,OUTIL!$DW:$EB,E$1,FALSE),IF($A$119="Produits finis de consommation",VLOOKUP($A158,OUTIL!$EE:$EJ,E$1,FALSE),IF($A$119="Produits finis d'equipement agricole",VLOOKUP($A158,OUTIL!$EM:$ER,E$1,FALSE),IF($A$119="Produits finis d'equipement industriel",VLOOKUP($A158,OUTIL!$EU:$EZ,E$1,FALSE),"Ahmadovitch")))))))))/1000,0)</f>
        <v>1396</v>
      </c>
      <c r="F158" s="5">
        <f>ROUND(IF($A$119="Alimentation, boissons et tabacs",VLOOKUP($A158,OUTIL!$CH:$CM,F$1,FALSE),IF($A$119="Demi produits",VLOOKUP($A158,OUTIL!$CQ:$CV,F$1,FALSE),IF($A$119="Energie  et  lubrifiants",VLOOKUP($A158,OUTIL!$CY:$DD,F$1,FALSE),IF($A$119="Or industriel",VLOOKUP($A158,OUTIL!$DG:$DL,F$1,FALSE),IF($A$119="Produits bruts d'origine animale et vegetale",VLOOKUP($A158,OUTIL!$DO:$DT,F$1,FALSE),IF($A$119="Produits bruts d'origine minerale",VLOOKUP($A158,OUTIL!$DW:$EB,F$1,FALSE),IF($A$119="Produits finis de consommation",VLOOKUP($A158,OUTIL!$EE:$EJ,F$1,FALSE),IF($A$119="Produits finis d'equipement agricole",VLOOKUP($A158,OUTIL!$EM:$ER,F$1,FALSE),IF($A$119="Produits finis d'equipement industriel",VLOOKUP($A158,OUTIL!$EU:$EZ,F$1,FALSE),"Ahmadovitch")))))))))/1000,0)</f>
        <v>227769</v>
      </c>
    </row>
    <row r="159" spans="1:6" ht="16.5" x14ac:dyDescent="0.3">
      <c r="A159">
        <v>40</v>
      </c>
      <c r="B159" s="5" t="str">
        <f>IF($A$119="Alimentation, boissons et tabacs",VLOOKUP(VLOOKUP($A159,OUTIL!$CH:$CM,B$1,FALSE),REF!$K:$L,2,FALSE),IF($A$119="Demi produits",VLOOKUP(VLOOKUP($A159,OUTIL!$CQ:$CV,B$1,FALSE),REF!$N:$O,2,FALSE),IF($A$119="Energie  et  lubrifiants",VLOOKUP(VLOOKUP($A159,OUTIL!$CY:$DD,B$1,FALSE),REF!$Z:$AA,2,FALSE),IF($A$119="Or industriel",VLOOKUP(VLOOKUP($A159,OUTIL!$DG:$DL,B$1,FALSE),REF!$AC:$AD,2,FALSE),IF($A$119="Produits bruts d'origine animale et vegetale",VLOOKUP(VLOOKUP($A159,OUTIL!$DO:$DT,B$1,FALSE),REF!$Q:$R,2,FALSE),IF($A$119="Produits bruts d'origine minerale",VLOOKUP(VLOOKUP($A159,OUTIL!$DW:$EB,B$1,FALSE),REF!$AF:$AG,2,FALSE),IF($A$119="Produits finis de consommation",VLOOKUP(VLOOKUP($A159,OUTIL!$EE:$EJ,B$1,FALSE),REF!$T:$U,2,FALSE),IF($A$119="Produits finis d'equipement agricole",VLOOKUP(VLOOKUP($A159,OUTIL!$EM:$ER,B$1,FALSE),REF!$AI:$AJ,2,FALSE),IF($A$119="Produits finis d'equipement industriel",VLOOKUP(VLOOKUP($A159,OUTIL!$EU:$EZ,B$1,FALSE),REF!$W:$X,2,FALSE),"Ahmadovitch")))))))))</f>
        <v>Circuits intégrés et micro-assemblages électroniques</v>
      </c>
      <c r="C159" s="5">
        <f>ROUND(IF($A$119="Alimentation, boissons et tabacs",VLOOKUP($A159,OUTIL!$CH:$CM,C$1,FALSE),IF($A$119="Demi produits",VLOOKUP($A159,OUTIL!$CQ:$CV,C$1,FALSE),IF($A$119="Energie  et  lubrifiants",VLOOKUP($A159,OUTIL!$CY:$DD,C$1,FALSE),IF($A$119="Or industriel",VLOOKUP($A159,OUTIL!$DG:$DL,C$1,FALSE),IF($A$119="Produits bruts d'origine animale et vegetale",VLOOKUP($A159,OUTIL!$DO:$DT,C$1,FALSE),IF($A$119="Produits bruts d'origine minerale",VLOOKUP($A159,OUTIL!$DW:$EB,C$1,FALSE),IF($A$119="Produits finis de consommation",VLOOKUP($A159,OUTIL!$EE:$EJ,C$1,FALSE),IF($A$119="Produits finis d'equipement agricole",VLOOKUP($A159,OUTIL!$EM:$ER,C$1,FALSE),IF($A$119="Produits finis d'equipement industriel",VLOOKUP($A159,OUTIL!$EU:$EZ,C$1,FALSE),"Ahmadovitch")))))))))/1000,0)</f>
        <v>249</v>
      </c>
      <c r="D159" s="5">
        <f>ROUND(IF($A$119="Alimentation, boissons et tabacs",VLOOKUP($A159,OUTIL!$CH:$CM,D$1,FALSE),IF($A$119="Demi produits",VLOOKUP($A159,OUTIL!$CQ:$CV,D$1,FALSE),IF($A$119="Energie  et  lubrifiants",VLOOKUP($A159,OUTIL!$CY:$DD,D$1,FALSE),IF($A$119="Or industriel",VLOOKUP($A159,OUTIL!$DG:$DL,D$1,FALSE),IF($A$119="Produits bruts d'origine animale et vegetale",VLOOKUP($A159,OUTIL!$DO:$DT,D$1,FALSE),IF($A$119="Produits bruts d'origine minerale",VLOOKUP($A159,OUTIL!$DW:$EB,D$1,FALSE),IF($A$119="Produits finis de consommation",VLOOKUP($A159,OUTIL!$EE:$EJ,D$1,FALSE),IF($A$119="Produits finis d'equipement agricole",VLOOKUP($A159,OUTIL!$EM:$ER,D$1,FALSE),IF($A$119="Produits finis d'equipement industriel",VLOOKUP($A159,OUTIL!$EU:$EZ,D$1,FALSE),"Ahmadovitch")))))))))/1000,0)</f>
        <v>279580</v>
      </c>
      <c r="E159" s="5">
        <f>ROUND(IF($A$119="Alimentation, boissons et tabacs",VLOOKUP($A159,OUTIL!$CH:$CM,E$1,FALSE),IF($A$119="Demi produits",VLOOKUP($A159,OUTIL!$CQ:$CV,E$1,FALSE),IF($A$119="Energie  et  lubrifiants",VLOOKUP($A159,OUTIL!$CY:$DD,E$1,FALSE),IF($A$119="Or industriel",VLOOKUP($A159,OUTIL!$DG:$DL,E$1,FALSE),IF($A$119="Produits bruts d'origine animale et vegetale",VLOOKUP($A159,OUTIL!$DO:$DT,E$1,FALSE),IF($A$119="Produits bruts d'origine minerale",VLOOKUP($A159,OUTIL!$DW:$EB,E$1,FALSE),IF($A$119="Produits finis de consommation",VLOOKUP($A159,OUTIL!$EE:$EJ,E$1,FALSE),IF($A$119="Produits finis d'equipement agricole",VLOOKUP($A159,OUTIL!$EM:$ER,E$1,FALSE),IF($A$119="Produits finis d'equipement industriel",VLOOKUP($A159,OUTIL!$EU:$EZ,E$1,FALSE),"Ahmadovitch")))))))))/1000,0)</f>
        <v>249</v>
      </c>
      <c r="F159" s="5">
        <f>ROUND(IF($A$119="Alimentation, boissons et tabacs",VLOOKUP($A159,OUTIL!$CH:$CM,F$1,FALSE),IF($A$119="Demi produits",VLOOKUP($A159,OUTIL!$CQ:$CV,F$1,FALSE),IF($A$119="Energie  et  lubrifiants",VLOOKUP($A159,OUTIL!$CY:$DD,F$1,FALSE),IF($A$119="Or industriel",VLOOKUP($A159,OUTIL!$DG:$DL,F$1,FALSE),IF($A$119="Produits bruts d'origine animale et vegetale",VLOOKUP($A159,OUTIL!$DO:$DT,F$1,FALSE),IF($A$119="Produits bruts d'origine minerale",VLOOKUP($A159,OUTIL!$DW:$EB,F$1,FALSE),IF($A$119="Produits finis de consommation",VLOOKUP($A159,OUTIL!$EE:$EJ,F$1,FALSE),IF($A$119="Produits finis d'equipement agricole",VLOOKUP($A159,OUTIL!$EM:$ER,F$1,FALSE),IF($A$119="Produits finis d'equipement industriel",VLOOKUP($A159,OUTIL!$EU:$EZ,F$1,FALSE),"Ahmadovitch")))))))))/1000,0)</f>
        <v>275575</v>
      </c>
    </row>
    <row r="160" spans="1:6" ht="16.5" x14ac:dyDescent="0.3">
      <c r="B160" s="5" t="s">
        <v>113</v>
      </c>
      <c r="C160" s="5">
        <f>C119-SUM(C120:C159)</f>
        <v>47629</v>
      </c>
      <c r="D160" s="5">
        <f>D119-SUM(D120:D159)</f>
        <v>2340154</v>
      </c>
      <c r="E160" s="5">
        <f>E119-SUM(E120:E159)</f>
        <v>42046</v>
      </c>
      <c r="F160" s="5">
        <f>F119-SUM(F120:F159)</f>
        <v>2360259</v>
      </c>
    </row>
    <row r="161" spans="1:6" x14ac:dyDescent="0.25">
      <c r="A161" t="s">
        <v>221</v>
      </c>
      <c r="B161" s="2" t="str">
        <f>IF($A$161="Alimentation, boissons et tabacs",VLOOKUP(VLOOKUP($A161,OUTIL!$CH:$CM,B$1,FALSE),REF!$K:$L,2,FALSE),IF($A$161="Demi produits",VLOOKUP(VLOOKUP($A161,OUTIL!$CQ:$CV,B$1,FALSE),REF!$N:$O,2,FALSE),IF($A$161="Energie  et  lubrifiants",VLOOKUP(VLOOKUP($A161,OUTIL!$CY:$DD,B$1,FALSE),REF!$Z:$AA,2,FALSE),IF($A$161="Or industriel",VLOOKUP(VLOOKUP($A161,OUTIL!$DG:$DL,B$1,FALSE),REF!$AC:$AD,2,FALSE),IF($A$161="Produits bruts d'origine animale et vegetale",VLOOKUP(VLOOKUP($A161,OUTIL!$DO:$DT,B$1,FALSE),REF!$Q:$R,2,FALSE),IF($A$161="Produits bruts d'origine minerale",VLOOKUP(VLOOKUP($A161,OUTIL!$DW:$EB,B$1,FALSE),REF!$AF:$AG,2,FALSE),IF($A$161="Produits finis de consommation",VLOOKUP(VLOOKUP($A161,OUTIL!$EE:$EJ,B$1,FALSE),REF!$T:$U,2,FALSE),IF($A$161="Produits finis d'equipement agricole",VLOOKUP(VLOOKUP($A161,OUTIL!$EM:$ER,B$1,FALSE),REF!$AI:$AJ,2,FALSE),IF($A$161="Produits finis d'equipement industriel",VLOOKUP(VLOOKUP($A161,OUTIL!$EU:$EZ,B$1,FALSE),REF!$W:$X,2,FALSE),"Ahmadovitch")))))))))</f>
        <v>PRODUITS FINIS DE CONSOMMATION</v>
      </c>
      <c r="C161" s="2">
        <f>ROUND(IF($A$161="Alimentation, boissons et tabacs",VLOOKUP($A161,OUTIL!$CH:$CM,C$1,FALSE),IF($A$161="Demi produits",VLOOKUP($A161,OUTIL!$CQ:$CV,C$1,FALSE),IF($A$161="Energie  et  lubrifiants",VLOOKUP($A161,OUTIL!$CY:$DD,C$1,FALSE),IF($A$161="Or industriel",VLOOKUP($A161,OUTIL!$DG:$DL,C$1,FALSE),IF($A$161="Produits bruts d'origine animale et vegetale",VLOOKUP($A161,OUTIL!$DO:$DT,C$1,FALSE),IF($A$161="Produits bruts d'origine minerale",VLOOKUP($A161,OUTIL!$DW:$EB,C$1,FALSE),IF($A$161="Produits finis de consommation",VLOOKUP($A161,OUTIL!$EE:$EJ,C$1,FALSE),IF($A$161="Produits finis d'equipement agricole",VLOOKUP($A161,OUTIL!$EM:$ER,C$1,FALSE),IF($A$161="Produits finis d'equipement industriel",VLOOKUP($A161,OUTIL!$EU:$EZ,C$1,FALSE),"Ahmadovitch")))))))))/1000,0)</f>
        <v>577792</v>
      </c>
      <c r="D161" s="2">
        <f>ROUND(IF($A$161="Alimentation, boissons et tabacs",VLOOKUP($A161,OUTIL!$CH:$CM,D$1,FALSE),IF($A$161="Demi produits",VLOOKUP($A161,OUTIL!$CQ:$CV,D$1,FALSE),IF($A$161="Energie  et  lubrifiants",VLOOKUP($A161,OUTIL!$CY:$DD,D$1,FALSE),IF($A$161="Or industriel",VLOOKUP($A161,OUTIL!$DG:$DL,D$1,FALSE),IF($A$161="Produits bruts d'origine animale et vegetale",VLOOKUP($A161,OUTIL!$DO:$DT,D$1,FALSE),IF($A$161="Produits bruts d'origine minerale",VLOOKUP($A161,OUTIL!$DW:$EB,D$1,FALSE),IF($A$161="Produits finis de consommation",VLOOKUP($A161,OUTIL!$EE:$EJ,D$1,FALSE),IF($A$161="Produits finis d'equipement agricole",VLOOKUP($A161,OUTIL!$EM:$ER,D$1,FALSE),IF($A$161="Produits finis d'equipement industriel",VLOOKUP($A161,OUTIL!$EU:$EZ,D$1,FALSE),"Ahmadovitch")))))))))/1000,0)</f>
        <v>51641016</v>
      </c>
      <c r="E161" s="2">
        <f>ROUND(IF($A$161="Alimentation, boissons et tabacs",VLOOKUP($A161,OUTIL!$CH:$CM,E$1,FALSE),IF($A$161="Demi produits",VLOOKUP($A161,OUTIL!$CQ:$CV,E$1,FALSE),IF($A$161="Energie  et  lubrifiants",VLOOKUP($A161,OUTIL!$CY:$DD,E$1,FALSE),IF($A$161="Or industriel",VLOOKUP($A161,OUTIL!$DG:$DL,E$1,FALSE),IF($A$161="Produits bruts d'origine animale et vegetale",VLOOKUP($A161,OUTIL!$DO:$DT,E$1,FALSE),IF($A$161="Produits bruts d'origine minerale",VLOOKUP($A161,OUTIL!$DW:$EB,E$1,FALSE),IF($A$161="Produits finis de consommation",VLOOKUP($A161,OUTIL!$EE:$EJ,E$1,FALSE),IF($A$161="Produits finis d'equipement agricole",VLOOKUP($A161,OUTIL!$EM:$ER,E$1,FALSE),IF($A$161="Produits finis d'equipement industriel",VLOOKUP($A161,OUTIL!$EU:$EZ,E$1,FALSE),"Ahmadovitch")))))))))/1000,0)</f>
        <v>512507</v>
      </c>
      <c r="F161" s="2">
        <f>ROUND(IF($A$161="Alimentation, boissons et tabacs",VLOOKUP($A161,OUTIL!$CH:$CM,F$1,FALSE),IF($A$161="Demi produits",VLOOKUP($A161,OUTIL!$CQ:$CV,F$1,FALSE),IF($A$161="Energie  et  lubrifiants",VLOOKUP($A161,OUTIL!$CY:$DD,F$1,FALSE),IF($A$161="Or industriel",VLOOKUP($A161,OUTIL!$DG:$DL,F$1,FALSE),IF($A$161="Produits bruts d'origine animale et vegetale",VLOOKUP($A161,OUTIL!$DO:$DT,F$1,FALSE),IF($A$161="Produits bruts d'origine minerale",VLOOKUP($A161,OUTIL!$DW:$EB,F$1,FALSE),IF($A$161="Produits finis de consommation",VLOOKUP($A161,OUTIL!$EE:$EJ,F$1,FALSE),IF($A$161="Produits finis d'equipement agricole",VLOOKUP($A161,OUTIL!$EM:$ER,F$1,FALSE),IF($A$161="Produits finis d'equipement industriel",VLOOKUP($A161,OUTIL!$EU:$EZ,F$1,FALSE),"Ahmadovitch")))))))))/1000,0)</f>
        <v>45051282</v>
      </c>
    </row>
    <row r="162" spans="1:6" ht="16.5" x14ac:dyDescent="0.3">
      <c r="A162">
        <v>1</v>
      </c>
      <c r="B162" s="5" t="str">
        <f>IF($A$161="Alimentation, boissons et tabacs",VLOOKUP(VLOOKUP($A162,OUTIL!$CH:$CM,B$1,FALSE),REF!$K:$L,2,FALSE),IF($A$161="Demi produits",VLOOKUP(VLOOKUP($A162,OUTIL!$CQ:$CV,B$1,FALSE),REF!$N:$O,2,FALSE),IF($A$161="Energie  et  lubrifiants",VLOOKUP(VLOOKUP($A162,OUTIL!$CY:$DD,B$1,FALSE),REF!$Z:$AA,2,FALSE),IF($A$161="Or industriel",VLOOKUP(VLOOKUP($A162,OUTIL!$DG:$DL,B$1,FALSE),REF!$AC:$AD,2,FALSE),IF($A$161="Produits bruts d'origine animale et vegetale",VLOOKUP(VLOOKUP($A162,OUTIL!$DO:$DT,B$1,FALSE),REF!$Q:$R,2,FALSE),IF($A$161="Produits bruts d'origine minerale",VLOOKUP(VLOOKUP($A162,OUTIL!$DW:$EB,B$1,FALSE),REF!$AF:$AG,2,FALSE),IF($A$161="Produits finis de consommation",VLOOKUP(VLOOKUP($A162,OUTIL!$EE:$EJ,B$1,FALSE),REF!$T:$U,2,FALSE),IF($A$161="Produits finis d'equipement agricole",VLOOKUP(VLOOKUP($A162,OUTIL!$EM:$ER,B$1,FALSE),REF!$AI:$AJ,2,FALSE),IF($A$161="Produits finis d'equipement industriel",VLOOKUP(VLOOKUP($A162,OUTIL!$EU:$EZ,B$1,FALSE),REF!$W:$X,2,FALSE),"Ahmadovitch")))))))))</f>
        <v>Parties et pièces pour voitures et véhicules de tourisme</v>
      </c>
      <c r="C162" s="5">
        <f>ROUND(IF($A$161="Alimentation, boissons et tabacs",VLOOKUP($A162,OUTIL!$CH:$CM,C$1,FALSE),IF($A$161="Demi produits",VLOOKUP($A162,OUTIL!$CQ:$CV,C$1,FALSE),IF($A$161="Energie  et  lubrifiants",VLOOKUP($A162,OUTIL!$CY:$DD,C$1,FALSE),IF($A$161="Or industriel",VLOOKUP($A162,OUTIL!$DG:$DL,C$1,FALSE),IF($A$161="Produits bruts d'origine animale et vegetale",VLOOKUP($A162,OUTIL!$DO:$DT,C$1,FALSE),IF($A$161="Produits bruts d'origine minerale",VLOOKUP($A162,OUTIL!$DW:$EB,C$1,FALSE),IF($A$161="Produits finis de consommation",VLOOKUP($A162,OUTIL!$EE:$EJ,C$1,FALSE),IF($A$161="Produits finis d'equipement agricole",VLOOKUP($A162,OUTIL!$EM:$ER,C$1,FALSE),IF($A$161="Produits finis d'equipement industriel",VLOOKUP($A162,OUTIL!$EU:$EZ,C$1,FALSE),"Ahmadovitch")))))))))/1000,0)</f>
        <v>96846</v>
      </c>
      <c r="D162" s="5">
        <f>ROUND(IF($A$161="Alimentation, boissons et tabacs",VLOOKUP($A162,OUTIL!$CH:$CM,D$1,FALSE),IF($A$161="Demi produits",VLOOKUP($A162,OUTIL!$CQ:$CV,D$1,FALSE),IF($A$161="Energie  et  lubrifiants",VLOOKUP($A162,OUTIL!$CY:$DD,D$1,FALSE),IF($A$161="Or industriel",VLOOKUP($A162,OUTIL!$DG:$DL,D$1,FALSE),IF($A$161="Produits bruts d'origine animale et vegetale",VLOOKUP($A162,OUTIL!$DO:$DT,D$1,FALSE),IF($A$161="Produits bruts d'origine minerale",VLOOKUP($A162,OUTIL!$DW:$EB,D$1,FALSE),IF($A$161="Produits finis de consommation",VLOOKUP($A162,OUTIL!$EE:$EJ,D$1,FALSE),IF($A$161="Produits finis d'equipement agricole",VLOOKUP($A162,OUTIL!$EM:$ER,D$1,FALSE),IF($A$161="Produits finis d'equipement industriel",VLOOKUP($A162,OUTIL!$EU:$EZ,D$1,FALSE),"Ahmadovitch")))))))))/1000,0)</f>
        <v>10523720</v>
      </c>
      <c r="E162" s="5">
        <f>ROUND(IF($A$161="Alimentation, boissons et tabacs",VLOOKUP($A162,OUTIL!$CH:$CM,E$1,FALSE),IF($A$161="Demi produits",VLOOKUP($A162,OUTIL!$CQ:$CV,E$1,FALSE),IF($A$161="Energie  et  lubrifiants",VLOOKUP($A162,OUTIL!$CY:$DD,E$1,FALSE),IF($A$161="Or industriel",VLOOKUP($A162,OUTIL!$DG:$DL,E$1,FALSE),IF($A$161="Produits bruts d'origine animale et vegetale",VLOOKUP($A162,OUTIL!$DO:$DT,E$1,FALSE),IF($A$161="Produits bruts d'origine minerale",VLOOKUP($A162,OUTIL!$DW:$EB,E$1,FALSE),IF($A$161="Produits finis de consommation",VLOOKUP($A162,OUTIL!$EE:$EJ,E$1,FALSE),IF($A$161="Produits finis d'equipement agricole",VLOOKUP($A162,OUTIL!$EM:$ER,E$1,FALSE),IF($A$161="Produits finis d'equipement industriel",VLOOKUP($A162,OUTIL!$EU:$EZ,E$1,FALSE),"Ahmadovitch")))))))))/1000,0)</f>
        <v>76559</v>
      </c>
      <c r="F162" s="5">
        <f>ROUND(IF($A$161="Alimentation, boissons et tabacs",VLOOKUP($A162,OUTIL!$CH:$CM,F$1,FALSE),IF($A$161="Demi produits",VLOOKUP($A162,OUTIL!$CQ:$CV,F$1,FALSE),IF($A$161="Energie  et  lubrifiants",VLOOKUP($A162,OUTIL!$CY:$DD,F$1,FALSE),IF($A$161="Or industriel",VLOOKUP($A162,OUTIL!$DG:$DL,F$1,FALSE),IF($A$161="Produits bruts d'origine animale et vegetale",VLOOKUP($A162,OUTIL!$DO:$DT,F$1,FALSE),IF($A$161="Produits bruts d'origine minerale",VLOOKUP($A162,OUTIL!$DW:$EB,F$1,FALSE),IF($A$161="Produits finis de consommation",VLOOKUP($A162,OUTIL!$EE:$EJ,F$1,FALSE),IF($A$161="Produits finis d'equipement agricole",VLOOKUP($A162,OUTIL!$EM:$ER,F$1,FALSE),IF($A$161="Produits finis d'equipement industriel",VLOOKUP($A162,OUTIL!$EU:$EZ,F$1,FALSE),"Ahmadovitch")))))))))/1000,0)</f>
        <v>7622503</v>
      </c>
    </row>
    <row r="163" spans="1:6" ht="16.5" x14ac:dyDescent="0.3">
      <c r="A163">
        <v>2</v>
      </c>
      <c r="B163" s="5" t="str">
        <f>IF($A$161="Alimentation, boissons et tabacs",VLOOKUP(VLOOKUP($A163,OUTIL!$CH:$CM,B$1,FALSE),REF!$K:$L,2,FALSE),IF($A$161="Demi produits",VLOOKUP(VLOOKUP($A163,OUTIL!$CQ:$CV,B$1,FALSE),REF!$N:$O,2,FALSE),IF($A$161="Energie  et  lubrifiants",VLOOKUP(VLOOKUP($A163,OUTIL!$CY:$DD,B$1,FALSE),REF!$Z:$AA,2,FALSE),IF($A$161="Or industriel",VLOOKUP(VLOOKUP($A163,OUTIL!$DG:$DL,B$1,FALSE),REF!$AC:$AD,2,FALSE),IF($A$161="Produits bruts d'origine animale et vegetale",VLOOKUP(VLOOKUP($A163,OUTIL!$DO:$DT,B$1,FALSE),REF!$Q:$R,2,FALSE),IF($A$161="Produits bruts d'origine minerale",VLOOKUP(VLOOKUP($A163,OUTIL!$DW:$EB,B$1,FALSE),REF!$AF:$AG,2,FALSE),IF($A$161="Produits finis de consommation",VLOOKUP(VLOOKUP($A163,OUTIL!$EE:$EJ,B$1,FALSE),REF!$T:$U,2,FALSE),IF($A$161="Produits finis d'equipement agricole",VLOOKUP(VLOOKUP($A163,OUTIL!$EM:$ER,B$1,FALSE),REF!$AI:$AJ,2,FALSE),IF($A$161="Produits finis d'equipement industriel",VLOOKUP(VLOOKUP($A163,OUTIL!$EU:$EZ,B$1,FALSE),REF!$W:$X,2,FALSE),"Ahmadovitch")))))))))</f>
        <v>Voitures de tourisme</v>
      </c>
      <c r="C163" s="5">
        <f>ROUND(IF($A$161="Alimentation, boissons et tabacs",VLOOKUP($A163,OUTIL!$CH:$CM,C$1,FALSE),IF($A$161="Demi produits",VLOOKUP($A163,OUTIL!$CQ:$CV,C$1,FALSE),IF($A$161="Energie  et  lubrifiants",VLOOKUP($A163,OUTIL!$CY:$DD,C$1,FALSE),IF($A$161="Or industriel",VLOOKUP($A163,OUTIL!$DG:$DL,C$1,FALSE),IF($A$161="Produits bruts d'origine animale et vegetale",VLOOKUP($A163,OUTIL!$DO:$DT,C$1,FALSE),IF($A$161="Produits bruts d'origine minerale",VLOOKUP($A163,OUTIL!$DW:$EB,C$1,FALSE),IF($A$161="Produits finis de consommation",VLOOKUP($A163,OUTIL!$EE:$EJ,C$1,FALSE),IF($A$161="Produits finis d'equipement agricole",VLOOKUP($A163,OUTIL!$EM:$ER,C$1,FALSE),IF($A$161="Produits finis d'equipement industriel",VLOOKUP($A163,OUTIL!$EU:$EZ,C$1,FALSE),"Ahmadovitch")))))))))/1000,0)</f>
        <v>65863</v>
      </c>
      <c r="D163" s="5">
        <f>ROUND(IF($A$161="Alimentation, boissons et tabacs",VLOOKUP($A163,OUTIL!$CH:$CM,D$1,FALSE),IF($A$161="Demi produits",VLOOKUP($A163,OUTIL!$CQ:$CV,D$1,FALSE),IF($A$161="Energie  et  lubrifiants",VLOOKUP($A163,OUTIL!$CY:$DD,D$1,FALSE),IF($A$161="Or industriel",VLOOKUP($A163,OUTIL!$DG:$DL,D$1,FALSE),IF($A$161="Produits bruts d'origine animale et vegetale",VLOOKUP($A163,OUTIL!$DO:$DT,D$1,FALSE),IF($A$161="Produits bruts d'origine minerale",VLOOKUP($A163,OUTIL!$DW:$EB,D$1,FALSE),IF($A$161="Produits finis de consommation",VLOOKUP($A163,OUTIL!$EE:$EJ,D$1,FALSE),IF($A$161="Produits finis d'equipement agricole",VLOOKUP($A163,OUTIL!$EM:$ER,D$1,FALSE),IF($A$161="Produits finis d'equipement industriel",VLOOKUP($A163,OUTIL!$EU:$EZ,D$1,FALSE),"Ahmadovitch")))))))))/1000,0)</f>
        <v>9327051</v>
      </c>
      <c r="E163" s="5">
        <f>ROUND(IF($A$161="Alimentation, boissons et tabacs",VLOOKUP($A163,OUTIL!$CH:$CM,E$1,FALSE),IF($A$161="Demi produits",VLOOKUP($A163,OUTIL!$CQ:$CV,E$1,FALSE),IF($A$161="Energie  et  lubrifiants",VLOOKUP($A163,OUTIL!$CY:$DD,E$1,FALSE),IF($A$161="Or industriel",VLOOKUP($A163,OUTIL!$DG:$DL,E$1,FALSE),IF($A$161="Produits bruts d'origine animale et vegetale",VLOOKUP($A163,OUTIL!$DO:$DT,E$1,FALSE),IF($A$161="Produits bruts d'origine minerale",VLOOKUP($A163,OUTIL!$DW:$EB,E$1,FALSE),IF($A$161="Produits finis de consommation",VLOOKUP($A163,OUTIL!$EE:$EJ,E$1,FALSE),IF($A$161="Produits finis d'equipement agricole",VLOOKUP($A163,OUTIL!$EM:$ER,E$1,FALSE),IF($A$161="Produits finis d'equipement industriel",VLOOKUP($A163,OUTIL!$EU:$EZ,E$1,FALSE),"Ahmadovitch")))))))))/1000,0)</f>
        <v>43114</v>
      </c>
      <c r="F163" s="5">
        <f>ROUND(IF($A$161="Alimentation, boissons et tabacs",VLOOKUP($A163,OUTIL!$CH:$CM,F$1,FALSE),IF($A$161="Demi produits",VLOOKUP($A163,OUTIL!$CQ:$CV,F$1,FALSE),IF($A$161="Energie  et  lubrifiants",VLOOKUP($A163,OUTIL!$CY:$DD,F$1,FALSE),IF($A$161="Or industriel",VLOOKUP($A163,OUTIL!$DG:$DL,F$1,FALSE),IF($A$161="Produits bruts d'origine animale et vegetale",VLOOKUP($A163,OUTIL!$DO:$DT,F$1,FALSE),IF($A$161="Produits bruts d'origine minerale",VLOOKUP($A163,OUTIL!$DW:$EB,F$1,FALSE),IF($A$161="Produits finis de consommation",VLOOKUP($A163,OUTIL!$EE:$EJ,F$1,FALSE),IF($A$161="Produits finis d'equipement agricole",VLOOKUP($A163,OUTIL!$EM:$ER,F$1,FALSE),IF($A$161="Produits finis d'equipement industriel",VLOOKUP($A163,OUTIL!$EU:$EZ,F$1,FALSE),"Ahmadovitch")))))))))/1000,0)</f>
        <v>6620874</v>
      </c>
    </row>
    <row r="164" spans="1:6" ht="16.5" x14ac:dyDescent="0.3">
      <c r="A164">
        <v>3</v>
      </c>
      <c r="B164" s="5" t="str">
        <f>IF($A$161="Alimentation, boissons et tabacs",VLOOKUP(VLOOKUP($A164,OUTIL!$CH:$CM,B$1,FALSE),REF!$K:$L,2,FALSE),IF($A$161="Demi produits",VLOOKUP(VLOOKUP($A164,OUTIL!$CQ:$CV,B$1,FALSE),REF!$N:$O,2,FALSE),IF($A$161="Energie  et  lubrifiants",VLOOKUP(VLOOKUP($A164,OUTIL!$CY:$DD,B$1,FALSE),REF!$Z:$AA,2,FALSE),IF($A$161="Or industriel",VLOOKUP(VLOOKUP($A164,OUTIL!$DG:$DL,B$1,FALSE),REF!$AC:$AD,2,FALSE),IF($A$161="Produits bruts d'origine animale et vegetale",VLOOKUP(VLOOKUP($A164,OUTIL!$DO:$DT,B$1,FALSE),REF!$Q:$R,2,FALSE),IF($A$161="Produits bruts d'origine minerale",VLOOKUP(VLOOKUP($A164,OUTIL!$DW:$EB,B$1,FALSE),REF!$AF:$AG,2,FALSE),IF($A$161="Produits finis de consommation",VLOOKUP(VLOOKUP($A164,OUTIL!$EE:$EJ,B$1,FALSE),REF!$T:$U,2,FALSE),IF($A$161="Produits finis d'equipement agricole",VLOOKUP(VLOOKUP($A164,OUTIL!$EM:$ER,B$1,FALSE),REF!$AI:$AJ,2,FALSE),IF($A$161="Produits finis d'equipement industriel",VLOOKUP(VLOOKUP($A164,OUTIL!$EU:$EZ,B$1,FALSE),REF!$W:$X,2,FALSE),"Ahmadovitch")))))))))</f>
        <v>Médicaments et autres produits pharmaceutiques</v>
      </c>
      <c r="C164" s="5">
        <f>ROUND(IF($A$161="Alimentation, boissons et tabacs",VLOOKUP($A164,OUTIL!$CH:$CM,C$1,FALSE),IF($A$161="Demi produits",VLOOKUP($A164,OUTIL!$CQ:$CV,C$1,FALSE),IF($A$161="Energie  et  lubrifiants",VLOOKUP($A164,OUTIL!$CY:$DD,C$1,FALSE),IF($A$161="Or industriel",VLOOKUP($A164,OUTIL!$DG:$DL,C$1,FALSE),IF($A$161="Produits bruts d'origine animale et vegetale",VLOOKUP($A164,OUTIL!$DO:$DT,C$1,FALSE),IF($A$161="Produits bruts d'origine minerale",VLOOKUP($A164,OUTIL!$DW:$EB,C$1,FALSE),IF($A$161="Produits finis de consommation",VLOOKUP($A164,OUTIL!$EE:$EJ,C$1,FALSE),IF($A$161="Produits finis d'equipement agricole",VLOOKUP($A164,OUTIL!$EM:$ER,C$1,FALSE),IF($A$161="Produits finis d'equipement industriel",VLOOKUP($A164,OUTIL!$EU:$EZ,C$1,FALSE),"Ahmadovitch")))))))))/1000,0)</f>
        <v>3144</v>
      </c>
      <c r="D164" s="5">
        <f>ROUND(IF($A$161="Alimentation, boissons et tabacs",VLOOKUP($A164,OUTIL!$CH:$CM,D$1,FALSE),IF($A$161="Demi produits",VLOOKUP($A164,OUTIL!$CQ:$CV,D$1,FALSE),IF($A$161="Energie  et  lubrifiants",VLOOKUP($A164,OUTIL!$CY:$DD,D$1,FALSE),IF($A$161="Or industriel",VLOOKUP($A164,OUTIL!$DG:$DL,D$1,FALSE),IF($A$161="Produits bruts d'origine animale et vegetale",VLOOKUP($A164,OUTIL!$DO:$DT,D$1,FALSE),IF($A$161="Produits bruts d'origine minerale",VLOOKUP($A164,OUTIL!$DW:$EB,D$1,FALSE),IF($A$161="Produits finis de consommation",VLOOKUP($A164,OUTIL!$EE:$EJ,D$1,FALSE),IF($A$161="Produits finis d'equipement agricole",VLOOKUP($A164,OUTIL!$EM:$ER,D$1,FALSE),IF($A$161="Produits finis d'equipement industriel",VLOOKUP($A164,OUTIL!$EU:$EZ,D$1,FALSE),"Ahmadovitch")))))))))/1000,0)</f>
        <v>3478465</v>
      </c>
      <c r="E164" s="5">
        <f>ROUND(IF($A$161="Alimentation, boissons et tabacs",VLOOKUP($A164,OUTIL!$CH:$CM,E$1,FALSE),IF($A$161="Demi produits",VLOOKUP($A164,OUTIL!$CQ:$CV,E$1,FALSE),IF($A$161="Energie  et  lubrifiants",VLOOKUP($A164,OUTIL!$CY:$DD,E$1,FALSE),IF($A$161="Or industriel",VLOOKUP($A164,OUTIL!$DG:$DL,E$1,FALSE),IF($A$161="Produits bruts d'origine animale et vegetale",VLOOKUP($A164,OUTIL!$DO:$DT,E$1,FALSE),IF($A$161="Produits bruts d'origine minerale",VLOOKUP($A164,OUTIL!$DW:$EB,E$1,FALSE),IF($A$161="Produits finis de consommation",VLOOKUP($A164,OUTIL!$EE:$EJ,E$1,FALSE),IF($A$161="Produits finis d'equipement agricole",VLOOKUP($A164,OUTIL!$EM:$ER,E$1,FALSE),IF($A$161="Produits finis d'equipement industriel",VLOOKUP($A164,OUTIL!$EU:$EZ,E$1,FALSE),"Ahmadovitch")))))))))/1000,0)</f>
        <v>2707</v>
      </c>
      <c r="F164" s="5">
        <f>ROUND(IF($A$161="Alimentation, boissons et tabacs",VLOOKUP($A164,OUTIL!$CH:$CM,F$1,FALSE),IF($A$161="Demi produits",VLOOKUP($A164,OUTIL!$CQ:$CV,F$1,FALSE),IF($A$161="Energie  et  lubrifiants",VLOOKUP($A164,OUTIL!$CY:$DD,F$1,FALSE),IF($A$161="Or industriel",VLOOKUP($A164,OUTIL!$DG:$DL,F$1,FALSE),IF($A$161="Produits bruts d'origine animale et vegetale",VLOOKUP($A164,OUTIL!$DO:$DT,F$1,FALSE),IF($A$161="Produits bruts d'origine minerale",VLOOKUP($A164,OUTIL!$DW:$EB,F$1,FALSE),IF($A$161="Produits finis de consommation",VLOOKUP($A164,OUTIL!$EE:$EJ,F$1,FALSE),IF($A$161="Produits finis d'equipement agricole",VLOOKUP($A164,OUTIL!$EM:$ER,F$1,FALSE),IF($A$161="Produits finis d'equipement industriel",VLOOKUP($A164,OUTIL!$EU:$EZ,F$1,FALSE),"Ahmadovitch")))))))))/1000,0)</f>
        <v>2992564</v>
      </c>
    </row>
    <row r="165" spans="1:6" ht="16.5" x14ac:dyDescent="0.3">
      <c r="A165">
        <v>4</v>
      </c>
      <c r="B165" s="5" t="str">
        <f>IF($A$161="Alimentation, boissons et tabacs",VLOOKUP(VLOOKUP($A165,OUTIL!$CH:$CM,B$1,FALSE),REF!$K:$L,2,FALSE),IF($A$161="Demi produits",VLOOKUP(VLOOKUP($A165,OUTIL!$CQ:$CV,B$1,FALSE),REF!$N:$O,2,FALSE),IF($A$161="Energie  et  lubrifiants",VLOOKUP(VLOOKUP($A165,OUTIL!$CY:$DD,B$1,FALSE),REF!$Z:$AA,2,FALSE),IF($A$161="Or industriel",VLOOKUP(VLOOKUP($A165,OUTIL!$DG:$DL,B$1,FALSE),REF!$AC:$AD,2,FALSE),IF($A$161="Produits bruts d'origine animale et vegetale",VLOOKUP(VLOOKUP($A165,OUTIL!$DO:$DT,B$1,FALSE),REF!$Q:$R,2,FALSE),IF($A$161="Produits bruts d'origine minerale",VLOOKUP(VLOOKUP($A165,OUTIL!$DW:$EB,B$1,FALSE),REF!$AF:$AG,2,FALSE),IF($A$161="Produits finis de consommation",VLOOKUP(VLOOKUP($A165,OUTIL!$EE:$EJ,B$1,FALSE),REF!$T:$U,2,FALSE),IF($A$161="Produits finis d'equipement agricole",VLOOKUP(VLOOKUP($A165,OUTIL!$EM:$ER,B$1,FALSE),REF!$AI:$AJ,2,FALSE),IF($A$161="Produits finis d'equipement industriel",VLOOKUP(VLOOKUP($A165,OUTIL!$EU:$EZ,B$1,FALSE),REF!$W:$X,2,FALSE),"Ahmadovitch")))))))))</f>
        <v>Tissus et fils de fibres synthétiques et artificielles</v>
      </c>
      <c r="C165" s="5">
        <f>ROUND(IF($A$161="Alimentation, boissons et tabacs",VLOOKUP($A165,OUTIL!$CH:$CM,C$1,FALSE),IF($A$161="Demi produits",VLOOKUP($A165,OUTIL!$CQ:$CV,C$1,FALSE),IF($A$161="Energie  et  lubrifiants",VLOOKUP($A165,OUTIL!$CY:$DD,C$1,FALSE),IF($A$161="Or industriel",VLOOKUP($A165,OUTIL!$DG:$DL,C$1,FALSE),IF($A$161="Produits bruts d'origine animale et vegetale",VLOOKUP($A165,OUTIL!$DO:$DT,C$1,FALSE),IF($A$161="Produits bruts d'origine minerale",VLOOKUP($A165,OUTIL!$DW:$EB,C$1,FALSE),IF($A$161="Produits finis de consommation",VLOOKUP($A165,OUTIL!$EE:$EJ,C$1,FALSE),IF($A$161="Produits finis d'equipement agricole",VLOOKUP($A165,OUTIL!$EM:$ER,C$1,FALSE),IF($A$161="Produits finis d'equipement industriel",VLOOKUP($A165,OUTIL!$EU:$EZ,C$1,FALSE),"Ahmadovitch")))))))))/1000,0)</f>
        <v>33839</v>
      </c>
      <c r="D165" s="5">
        <f>ROUND(IF($A$161="Alimentation, boissons et tabacs",VLOOKUP($A165,OUTIL!$CH:$CM,D$1,FALSE),IF($A$161="Demi produits",VLOOKUP($A165,OUTIL!$CQ:$CV,D$1,FALSE),IF($A$161="Energie  et  lubrifiants",VLOOKUP($A165,OUTIL!$CY:$DD,D$1,FALSE),IF($A$161="Or industriel",VLOOKUP($A165,OUTIL!$DG:$DL,D$1,FALSE),IF($A$161="Produits bruts d'origine animale et vegetale",VLOOKUP($A165,OUTIL!$DO:$DT,D$1,FALSE),IF($A$161="Produits bruts d'origine minerale",VLOOKUP($A165,OUTIL!$DW:$EB,D$1,FALSE),IF($A$161="Produits finis de consommation",VLOOKUP($A165,OUTIL!$EE:$EJ,D$1,FALSE),IF($A$161="Produits finis d'equipement agricole",VLOOKUP($A165,OUTIL!$EM:$ER,D$1,FALSE),IF($A$161="Produits finis d'equipement industriel",VLOOKUP($A165,OUTIL!$EU:$EZ,D$1,FALSE),"Ahmadovitch")))))))))/1000,0)</f>
        <v>3224156</v>
      </c>
      <c r="E165" s="5">
        <f>ROUND(IF($A$161="Alimentation, boissons et tabacs",VLOOKUP($A165,OUTIL!$CH:$CM,E$1,FALSE),IF($A$161="Demi produits",VLOOKUP($A165,OUTIL!$CQ:$CV,E$1,FALSE),IF($A$161="Energie  et  lubrifiants",VLOOKUP($A165,OUTIL!$CY:$DD,E$1,FALSE),IF($A$161="Or industriel",VLOOKUP($A165,OUTIL!$DG:$DL,E$1,FALSE),IF($A$161="Produits bruts d'origine animale et vegetale",VLOOKUP($A165,OUTIL!$DO:$DT,E$1,FALSE),IF($A$161="Produits bruts d'origine minerale",VLOOKUP($A165,OUTIL!$DW:$EB,E$1,FALSE),IF($A$161="Produits finis de consommation",VLOOKUP($A165,OUTIL!$EE:$EJ,E$1,FALSE),IF($A$161="Produits finis d'equipement agricole",VLOOKUP($A165,OUTIL!$EM:$ER,E$1,FALSE),IF($A$161="Produits finis d'equipement industriel",VLOOKUP($A165,OUTIL!$EU:$EZ,E$1,FALSE),"Ahmadovitch")))))))))/1000,0)</f>
        <v>35134</v>
      </c>
      <c r="F165" s="5">
        <f>ROUND(IF($A$161="Alimentation, boissons et tabacs",VLOOKUP($A165,OUTIL!$CH:$CM,F$1,FALSE),IF($A$161="Demi produits",VLOOKUP($A165,OUTIL!$CQ:$CV,F$1,FALSE),IF($A$161="Energie  et  lubrifiants",VLOOKUP($A165,OUTIL!$CY:$DD,F$1,FALSE),IF($A$161="Or industriel",VLOOKUP($A165,OUTIL!$DG:$DL,F$1,FALSE),IF($A$161="Produits bruts d'origine animale et vegetale",VLOOKUP($A165,OUTIL!$DO:$DT,F$1,FALSE),IF($A$161="Produits bruts d'origine minerale",VLOOKUP($A165,OUTIL!$DW:$EB,F$1,FALSE),IF($A$161="Produits finis de consommation",VLOOKUP($A165,OUTIL!$EE:$EJ,F$1,FALSE),IF($A$161="Produits finis d'equipement agricole",VLOOKUP($A165,OUTIL!$EM:$ER,F$1,FALSE),IF($A$161="Produits finis d'equipement industriel",VLOOKUP($A165,OUTIL!$EU:$EZ,F$1,FALSE),"Ahmadovitch")))))))))/1000,0)</f>
        <v>3551583</v>
      </c>
    </row>
    <row r="166" spans="1:6" ht="16.5" x14ac:dyDescent="0.3">
      <c r="A166">
        <v>5</v>
      </c>
      <c r="B166" s="5" t="str">
        <f>IF($A$161="Alimentation, boissons et tabacs",VLOOKUP(VLOOKUP($A166,OUTIL!$CH:$CM,B$1,FALSE),REF!$K:$L,2,FALSE),IF($A$161="Demi produits",VLOOKUP(VLOOKUP($A166,OUTIL!$CQ:$CV,B$1,FALSE),REF!$N:$O,2,FALSE),IF($A$161="Energie  et  lubrifiants",VLOOKUP(VLOOKUP($A166,OUTIL!$CY:$DD,B$1,FALSE),REF!$Z:$AA,2,FALSE),IF($A$161="Or industriel",VLOOKUP(VLOOKUP($A166,OUTIL!$DG:$DL,B$1,FALSE),REF!$AC:$AD,2,FALSE),IF($A$161="Produits bruts d'origine animale et vegetale",VLOOKUP(VLOOKUP($A166,OUTIL!$DO:$DT,B$1,FALSE),REF!$Q:$R,2,FALSE),IF($A$161="Produits bruts d'origine minerale",VLOOKUP(VLOOKUP($A166,OUTIL!$DW:$EB,B$1,FALSE),REF!$AF:$AG,2,FALSE),IF($A$161="Produits finis de consommation",VLOOKUP(VLOOKUP($A166,OUTIL!$EE:$EJ,B$1,FALSE),REF!$T:$U,2,FALSE),IF($A$161="Produits finis d'equipement agricole",VLOOKUP(VLOOKUP($A166,OUTIL!$EM:$ER,B$1,FALSE),REF!$AI:$AJ,2,FALSE),IF($A$161="Produits finis d'equipement industriel",VLOOKUP(VLOOKUP($A166,OUTIL!$EU:$EZ,B$1,FALSE),REF!$W:$X,2,FALSE),"Ahmadovitch")))))))))</f>
        <v>Ouvrages divers en matières plastiques</v>
      </c>
      <c r="C166" s="5">
        <f>ROUND(IF($A$161="Alimentation, boissons et tabacs",VLOOKUP($A166,OUTIL!$CH:$CM,C$1,FALSE),IF($A$161="Demi produits",VLOOKUP($A166,OUTIL!$CQ:$CV,C$1,FALSE),IF($A$161="Energie  et  lubrifiants",VLOOKUP($A166,OUTIL!$CY:$DD,C$1,FALSE),IF($A$161="Or industriel",VLOOKUP($A166,OUTIL!$DG:$DL,C$1,FALSE),IF($A$161="Produits bruts d'origine animale et vegetale",VLOOKUP($A166,OUTIL!$DO:$DT,C$1,FALSE),IF($A$161="Produits bruts d'origine minerale",VLOOKUP($A166,OUTIL!$DW:$EB,C$1,FALSE),IF($A$161="Produits finis de consommation",VLOOKUP($A166,OUTIL!$EE:$EJ,C$1,FALSE),IF($A$161="Produits finis d'equipement agricole",VLOOKUP($A166,OUTIL!$EM:$ER,C$1,FALSE),IF($A$161="Produits finis d'equipement industriel",VLOOKUP($A166,OUTIL!$EU:$EZ,C$1,FALSE),"Ahmadovitch")))))))))/1000,0)</f>
        <v>42432</v>
      </c>
      <c r="D166" s="5">
        <f>ROUND(IF($A$161="Alimentation, boissons et tabacs",VLOOKUP($A166,OUTIL!$CH:$CM,D$1,FALSE),IF($A$161="Demi produits",VLOOKUP($A166,OUTIL!$CQ:$CV,D$1,FALSE),IF($A$161="Energie  et  lubrifiants",VLOOKUP($A166,OUTIL!$CY:$DD,D$1,FALSE),IF($A$161="Or industriel",VLOOKUP($A166,OUTIL!$DG:$DL,D$1,FALSE),IF($A$161="Produits bruts d'origine animale et vegetale",VLOOKUP($A166,OUTIL!$DO:$DT,D$1,FALSE),IF($A$161="Produits bruts d'origine minerale",VLOOKUP($A166,OUTIL!$DW:$EB,D$1,FALSE),IF($A$161="Produits finis de consommation",VLOOKUP($A166,OUTIL!$EE:$EJ,D$1,FALSE),IF($A$161="Produits finis d'equipement agricole",VLOOKUP($A166,OUTIL!$EM:$ER,D$1,FALSE),IF($A$161="Produits finis d'equipement industriel",VLOOKUP($A166,OUTIL!$EU:$EZ,D$1,FALSE),"Ahmadovitch")))))))))/1000,0)</f>
        <v>2780927</v>
      </c>
      <c r="E166" s="5">
        <f>ROUND(IF($A$161="Alimentation, boissons et tabacs",VLOOKUP($A166,OUTIL!$CH:$CM,E$1,FALSE),IF($A$161="Demi produits",VLOOKUP($A166,OUTIL!$CQ:$CV,E$1,FALSE),IF($A$161="Energie  et  lubrifiants",VLOOKUP($A166,OUTIL!$CY:$DD,E$1,FALSE),IF($A$161="Or industriel",VLOOKUP($A166,OUTIL!$DG:$DL,E$1,FALSE),IF($A$161="Produits bruts d'origine animale et vegetale",VLOOKUP($A166,OUTIL!$DO:$DT,E$1,FALSE),IF($A$161="Produits bruts d'origine minerale",VLOOKUP($A166,OUTIL!$DW:$EB,E$1,FALSE),IF($A$161="Produits finis de consommation",VLOOKUP($A166,OUTIL!$EE:$EJ,E$1,FALSE),IF($A$161="Produits finis d'equipement agricole",VLOOKUP($A166,OUTIL!$EM:$ER,E$1,FALSE),IF($A$161="Produits finis d'equipement industriel",VLOOKUP($A166,OUTIL!$EU:$EZ,E$1,FALSE),"Ahmadovitch")))))))))/1000,0)</f>
        <v>41750</v>
      </c>
      <c r="F166" s="5">
        <f>ROUND(IF($A$161="Alimentation, boissons et tabacs",VLOOKUP($A166,OUTIL!$CH:$CM,F$1,FALSE),IF($A$161="Demi produits",VLOOKUP($A166,OUTIL!$CQ:$CV,F$1,FALSE),IF($A$161="Energie  et  lubrifiants",VLOOKUP($A166,OUTIL!$CY:$DD,F$1,FALSE),IF($A$161="Or industriel",VLOOKUP($A166,OUTIL!$DG:$DL,F$1,FALSE),IF($A$161="Produits bruts d'origine animale et vegetale",VLOOKUP($A166,OUTIL!$DO:$DT,F$1,FALSE),IF($A$161="Produits bruts d'origine minerale",VLOOKUP($A166,OUTIL!$DW:$EB,F$1,FALSE),IF($A$161="Produits finis de consommation",VLOOKUP($A166,OUTIL!$EE:$EJ,F$1,FALSE),IF($A$161="Produits finis d'equipement agricole",VLOOKUP($A166,OUTIL!$EM:$ER,F$1,FALSE),IF($A$161="Produits finis d'equipement industriel",VLOOKUP($A166,OUTIL!$EU:$EZ,F$1,FALSE),"Ahmadovitch")))))))))/1000,0)</f>
        <v>2479581</v>
      </c>
    </row>
    <row r="167" spans="1:6" ht="16.5" x14ac:dyDescent="0.3">
      <c r="A167">
        <v>6</v>
      </c>
      <c r="B167" s="5" t="str">
        <f>IF($A$161="Alimentation, boissons et tabacs",VLOOKUP(VLOOKUP($A167,OUTIL!$CH:$CM,B$1,FALSE),REF!$K:$L,2,FALSE),IF($A$161="Demi produits",VLOOKUP(VLOOKUP($A167,OUTIL!$CQ:$CV,B$1,FALSE),REF!$N:$O,2,FALSE),IF($A$161="Energie  et  lubrifiants",VLOOKUP(VLOOKUP($A167,OUTIL!$CY:$DD,B$1,FALSE),REF!$Z:$AA,2,FALSE),IF($A$161="Or industriel",VLOOKUP(VLOOKUP($A167,OUTIL!$DG:$DL,B$1,FALSE),REF!$AC:$AD,2,FALSE),IF($A$161="Produits bruts d'origine animale et vegetale",VLOOKUP(VLOOKUP($A167,OUTIL!$DO:$DT,B$1,FALSE),REF!$Q:$R,2,FALSE),IF($A$161="Produits bruts d'origine minerale",VLOOKUP(VLOOKUP($A167,OUTIL!$DW:$EB,B$1,FALSE),REF!$AF:$AG,2,FALSE),IF($A$161="Produits finis de consommation",VLOOKUP(VLOOKUP($A167,OUTIL!$EE:$EJ,B$1,FALSE),REF!$T:$U,2,FALSE),IF($A$161="Produits finis d'equipement agricole",VLOOKUP(VLOOKUP($A167,OUTIL!$EM:$ER,B$1,FALSE),REF!$AI:$AJ,2,FALSE),IF($A$161="Produits finis d'equipement industriel",VLOOKUP(VLOOKUP($A167,OUTIL!$EU:$EZ,B$1,FALSE),REF!$W:$X,2,FALSE),"Ahmadovitch")))))))))</f>
        <v>Etoffes de bonneterie</v>
      </c>
      <c r="C167" s="5">
        <f>ROUND(IF($A$161="Alimentation, boissons et tabacs",VLOOKUP($A167,OUTIL!$CH:$CM,C$1,FALSE),IF($A$161="Demi produits",VLOOKUP($A167,OUTIL!$CQ:$CV,C$1,FALSE),IF($A$161="Energie  et  lubrifiants",VLOOKUP($A167,OUTIL!$CY:$DD,C$1,FALSE),IF($A$161="Or industriel",VLOOKUP($A167,OUTIL!$DG:$DL,C$1,FALSE),IF($A$161="Produits bruts d'origine animale et vegetale",VLOOKUP($A167,OUTIL!$DO:$DT,C$1,FALSE),IF($A$161="Produits bruts d'origine minerale",VLOOKUP($A167,OUTIL!$DW:$EB,C$1,FALSE),IF($A$161="Produits finis de consommation",VLOOKUP($A167,OUTIL!$EE:$EJ,C$1,FALSE),IF($A$161="Produits finis d'equipement agricole",VLOOKUP($A167,OUTIL!$EM:$ER,C$1,FALSE),IF($A$161="Produits finis d'equipement industriel",VLOOKUP($A167,OUTIL!$EU:$EZ,C$1,FALSE),"Ahmadovitch")))))))))/1000,0)</f>
        <v>34993</v>
      </c>
      <c r="D167" s="5">
        <f>ROUND(IF($A$161="Alimentation, boissons et tabacs",VLOOKUP($A167,OUTIL!$CH:$CM,D$1,FALSE),IF($A$161="Demi produits",VLOOKUP($A167,OUTIL!$CQ:$CV,D$1,FALSE),IF($A$161="Energie  et  lubrifiants",VLOOKUP($A167,OUTIL!$CY:$DD,D$1,FALSE),IF($A$161="Or industriel",VLOOKUP($A167,OUTIL!$DG:$DL,D$1,FALSE),IF($A$161="Produits bruts d'origine animale et vegetale",VLOOKUP($A167,OUTIL!$DO:$DT,D$1,FALSE),IF($A$161="Produits bruts d'origine minerale",VLOOKUP($A167,OUTIL!$DW:$EB,D$1,FALSE),IF($A$161="Produits finis de consommation",VLOOKUP($A167,OUTIL!$EE:$EJ,D$1,FALSE),IF($A$161="Produits finis d'equipement agricole",VLOOKUP($A167,OUTIL!$EM:$ER,D$1,FALSE),IF($A$161="Produits finis d'equipement industriel",VLOOKUP($A167,OUTIL!$EU:$EZ,D$1,FALSE),"Ahmadovitch")))))))))/1000,0)</f>
        <v>1895789</v>
      </c>
      <c r="E167" s="5">
        <f>ROUND(IF($A$161="Alimentation, boissons et tabacs",VLOOKUP($A167,OUTIL!$CH:$CM,E$1,FALSE),IF($A$161="Demi produits",VLOOKUP($A167,OUTIL!$CQ:$CV,E$1,FALSE),IF($A$161="Energie  et  lubrifiants",VLOOKUP($A167,OUTIL!$CY:$DD,E$1,FALSE),IF($A$161="Or industriel",VLOOKUP($A167,OUTIL!$DG:$DL,E$1,FALSE),IF($A$161="Produits bruts d'origine animale et vegetale",VLOOKUP($A167,OUTIL!$DO:$DT,E$1,FALSE),IF($A$161="Produits bruts d'origine minerale",VLOOKUP($A167,OUTIL!$DW:$EB,E$1,FALSE),IF($A$161="Produits finis de consommation",VLOOKUP($A167,OUTIL!$EE:$EJ,E$1,FALSE),IF($A$161="Produits finis d'equipement agricole",VLOOKUP($A167,OUTIL!$EM:$ER,E$1,FALSE),IF($A$161="Produits finis d'equipement industriel",VLOOKUP($A167,OUTIL!$EU:$EZ,E$1,FALSE),"Ahmadovitch")))))))))/1000,0)</f>
        <v>31079</v>
      </c>
      <c r="F167" s="5">
        <f>ROUND(IF($A$161="Alimentation, boissons et tabacs",VLOOKUP($A167,OUTIL!$CH:$CM,F$1,FALSE),IF($A$161="Demi produits",VLOOKUP($A167,OUTIL!$CQ:$CV,F$1,FALSE),IF($A$161="Energie  et  lubrifiants",VLOOKUP($A167,OUTIL!$CY:$DD,F$1,FALSE),IF($A$161="Or industriel",VLOOKUP($A167,OUTIL!$DG:$DL,F$1,FALSE),IF($A$161="Produits bruts d'origine animale et vegetale",VLOOKUP($A167,OUTIL!$DO:$DT,F$1,FALSE),IF($A$161="Produits bruts d'origine minerale",VLOOKUP($A167,OUTIL!$DW:$EB,F$1,FALSE),IF($A$161="Produits finis de consommation",VLOOKUP($A167,OUTIL!$EE:$EJ,F$1,FALSE),IF($A$161="Produits finis d'equipement agricole",VLOOKUP($A167,OUTIL!$EM:$ER,F$1,FALSE),IF($A$161="Produits finis d'equipement industriel",VLOOKUP($A167,OUTIL!$EU:$EZ,F$1,FALSE),"Ahmadovitch")))))))))/1000,0)</f>
        <v>1813678</v>
      </c>
    </row>
    <row r="168" spans="1:6" ht="16.5" x14ac:dyDescent="0.3">
      <c r="A168">
        <v>7</v>
      </c>
      <c r="B168" s="5" t="str">
        <f>IF($A$161="Alimentation, boissons et tabacs",VLOOKUP(VLOOKUP($A168,OUTIL!$CH:$CM,B$1,FALSE),REF!$K:$L,2,FALSE),IF($A$161="Demi produits",VLOOKUP(VLOOKUP($A168,OUTIL!$CQ:$CV,B$1,FALSE),REF!$N:$O,2,FALSE),IF($A$161="Energie  et  lubrifiants",VLOOKUP(VLOOKUP($A168,OUTIL!$CY:$DD,B$1,FALSE),REF!$Z:$AA,2,FALSE),IF($A$161="Or industriel",VLOOKUP(VLOOKUP($A168,OUTIL!$DG:$DL,B$1,FALSE),REF!$AC:$AD,2,FALSE),IF($A$161="Produits bruts d'origine animale et vegetale",VLOOKUP(VLOOKUP($A168,OUTIL!$DO:$DT,B$1,FALSE),REF!$Q:$R,2,FALSE),IF($A$161="Produits bruts d'origine minerale",VLOOKUP(VLOOKUP($A168,OUTIL!$DW:$EB,B$1,FALSE),REF!$AF:$AG,2,FALSE),IF($A$161="Produits finis de consommation",VLOOKUP(VLOOKUP($A168,OUTIL!$EE:$EJ,B$1,FALSE),REF!$T:$U,2,FALSE),IF($A$161="Produits finis d'equipement agricole",VLOOKUP(VLOOKUP($A168,OUTIL!$EM:$ER,B$1,FALSE),REF!$AI:$AJ,2,FALSE),IF($A$161="Produits finis d'equipement industriel",VLOOKUP(VLOOKUP($A168,OUTIL!$EU:$EZ,B$1,FALSE),REF!$W:$X,2,FALSE),"Ahmadovitch")))))))))</f>
        <v>Sièges, meubles,matelas et articles d'éclairage</v>
      </c>
      <c r="C168" s="5">
        <f>ROUND(IF($A$161="Alimentation, boissons et tabacs",VLOOKUP($A168,OUTIL!$CH:$CM,C$1,FALSE),IF($A$161="Demi produits",VLOOKUP($A168,OUTIL!$CQ:$CV,C$1,FALSE),IF($A$161="Energie  et  lubrifiants",VLOOKUP($A168,OUTIL!$CY:$DD,C$1,FALSE),IF($A$161="Or industriel",VLOOKUP($A168,OUTIL!$DG:$DL,C$1,FALSE),IF($A$161="Produits bruts d'origine animale et vegetale",VLOOKUP($A168,OUTIL!$DO:$DT,C$1,FALSE),IF($A$161="Produits bruts d'origine minerale",VLOOKUP($A168,OUTIL!$DW:$EB,C$1,FALSE),IF($A$161="Produits finis de consommation",VLOOKUP($A168,OUTIL!$EE:$EJ,C$1,FALSE),IF($A$161="Produits finis d'equipement agricole",VLOOKUP($A168,OUTIL!$EM:$ER,C$1,FALSE),IF($A$161="Produits finis d'equipement industriel",VLOOKUP($A168,OUTIL!$EU:$EZ,C$1,FALSE),"Ahmadovitch")))))))))/1000,0)</f>
        <v>33792</v>
      </c>
      <c r="D168" s="5">
        <f>ROUND(IF($A$161="Alimentation, boissons et tabacs",VLOOKUP($A168,OUTIL!$CH:$CM,D$1,FALSE),IF($A$161="Demi produits",VLOOKUP($A168,OUTIL!$CQ:$CV,D$1,FALSE),IF($A$161="Energie  et  lubrifiants",VLOOKUP($A168,OUTIL!$CY:$DD,D$1,FALSE),IF($A$161="Or industriel",VLOOKUP($A168,OUTIL!$DG:$DL,D$1,FALSE),IF($A$161="Produits bruts d'origine animale et vegetale",VLOOKUP($A168,OUTIL!$DO:$DT,D$1,FALSE),IF($A$161="Produits bruts d'origine minerale",VLOOKUP($A168,OUTIL!$DW:$EB,D$1,FALSE),IF($A$161="Produits finis de consommation",VLOOKUP($A168,OUTIL!$EE:$EJ,D$1,FALSE),IF($A$161="Produits finis d'equipement agricole",VLOOKUP($A168,OUTIL!$EM:$ER,D$1,FALSE),IF($A$161="Produits finis d'equipement industriel",VLOOKUP($A168,OUTIL!$EU:$EZ,D$1,FALSE),"Ahmadovitch")))))))))/1000,0)</f>
        <v>1511476</v>
      </c>
      <c r="E168" s="5">
        <f>ROUND(IF($A$161="Alimentation, boissons et tabacs",VLOOKUP($A168,OUTIL!$CH:$CM,E$1,FALSE),IF($A$161="Demi produits",VLOOKUP($A168,OUTIL!$CQ:$CV,E$1,FALSE),IF($A$161="Energie  et  lubrifiants",VLOOKUP($A168,OUTIL!$CY:$DD,E$1,FALSE),IF($A$161="Or industriel",VLOOKUP($A168,OUTIL!$DG:$DL,E$1,FALSE),IF($A$161="Produits bruts d'origine animale et vegetale",VLOOKUP($A168,OUTIL!$DO:$DT,E$1,FALSE),IF($A$161="Produits bruts d'origine minerale",VLOOKUP($A168,OUTIL!$DW:$EB,E$1,FALSE),IF($A$161="Produits finis de consommation",VLOOKUP($A168,OUTIL!$EE:$EJ,E$1,FALSE),IF($A$161="Produits finis d'equipement agricole",VLOOKUP($A168,OUTIL!$EM:$ER,E$1,FALSE),IF($A$161="Produits finis d'equipement industriel",VLOOKUP($A168,OUTIL!$EU:$EZ,E$1,FALSE),"Ahmadovitch")))))))))/1000,0)</f>
        <v>32408</v>
      </c>
      <c r="F168" s="5">
        <f>ROUND(IF($A$161="Alimentation, boissons et tabacs",VLOOKUP($A168,OUTIL!$CH:$CM,F$1,FALSE),IF($A$161="Demi produits",VLOOKUP($A168,OUTIL!$CQ:$CV,F$1,FALSE),IF($A$161="Energie  et  lubrifiants",VLOOKUP($A168,OUTIL!$CY:$DD,F$1,FALSE),IF($A$161="Or industriel",VLOOKUP($A168,OUTIL!$DG:$DL,F$1,FALSE),IF($A$161="Produits bruts d'origine animale et vegetale",VLOOKUP($A168,OUTIL!$DO:$DT,F$1,FALSE),IF($A$161="Produits bruts d'origine minerale",VLOOKUP($A168,OUTIL!$DW:$EB,F$1,FALSE),IF($A$161="Produits finis de consommation",VLOOKUP($A168,OUTIL!$EE:$EJ,F$1,FALSE),IF($A$161="Produits finis d'equipement agricole",VLOOKUP($A168,OUTIL!$EM:$ER,F$1,FALSE),IF($A$161="Produits finis d'equipement industriel",VLOOKUP($A168,OUTIL!$EU:$EZ,F$1,FALSE),"Ahmadovitch")))))))))/1000,0)</f>
        <v>1469442</v>
      </c>
    </row>
    <row r="169" spans="1:6" ht="16.5" x14ac:dyDescent="0.3">
      <c r="A169">
        <v>8</v>
      </c>
      <c r="B169" s="5" t="str">
        <f>IF($A$161="Alimentation, boissons et tabacs",VLOOKUP(VLOOKUP($A169,OUTIL!$CH:$CM,B$1,FALSE),REF!$K:$L,2,FALSE),IF($A$161="Demi produits",VLOOKUP(VLOOKUP($A169,OUTIL!$CQ:$CV,B$1,FALSE),REF!$N:$O,2,FALSE),IF($A$161="Energie  et  lubrifiants",VLOOKUP(VLOOKUP($A169,OUTIL!$CY:$DD,B$1,FALSE),REF!$Z:$AA,2,FALSE),IF($A$161="Or industriel",VLOOKUP(VLOOKUP($A169,OUTIL!$DG:$DL,B$1,FALSE),REF!$AC:$AD,2,FALSE),IF($A$161="Produits bruts d'origine animale et vegetale",VLOOKUP(VLOOKUP($A169,OUTIL!$DO:$DT,B$1,FALSE),REF!$Q:$R,2,FALSE),IF($A$161="Produits bruts d'origine minerale",VLOOKUP(VLOOKUP($A169,OUTIL!$DW:$EB,B$1,FALSE),REF!$AF:$AG,2,FALSE),IF($A$161="Produits finis de consommation",VLOOKUP(VLOOKUP($A169,OUTIL!$EE:$EJ,B$1,FALSE),REF!$T:$U,2,FALSE),IF($A$161="Produits finis d'equipement agricole",VLOOKUP(VLOOKUP($A169,OUTIL!$EM:$ER,B$1,FALSE),REF!$AI:$AJ,2,FALSE),IF($A$161="Produits finis d'equipement industriel",VLOOKUP(VLOOKUP($A169,OUTIL!$EU:$EZ,B$1,FALSE),REF!$W:$X,2,FALSE),"Ahmadovitch")))))))))</f>
        <v>Tissus et fils de coton</v>
      </c>
      <c r="C169" s="5">
        <f>ROUND(IF($A$161="Alimentation, boissons et tabacs",VLOOKUP($A169,OUTIL!$CH:$CM,C$1,FALSE),IF($A$161="Demi produits",VLOOKUP($A169,OUTIL!$CQ:$CV,C$1,FALSE),IF($A$161="Energie  et  lubrifiants",VLOOKUP($A169,OUTIL!$CY:$DD,C$1,FALSE),IF($A$161="Or industriel",VLOOKUP($A169,OUTIL!$DG:$DL,C$1,FALSE),IF($A$161="Produits bruts d'origine animale et vegetale",VLOOKUP($A169,OUTIL!$DO:$DT,C$1,FALSE),IF($A$161="Produits bruts d'origine minerale",VLOOKUP($A169,OUTIL!$DW:$EB,C$1,FALSE),IF($A$161="Produits finis de consommation",VLOOKUP($A169,OUTIL!$EE:$EJ,C$1,FALSE),IF($A$161="Produits finis d'equipement agricole",VLOOKUP($A169,OUTIL!$EM:$ER,C$1,FALSE),IF($A$161="Produits finis d'equipement industriel",VLOOKUP($A169,OUTIL!$EU:$EZ,C$1,FALSE),"Ahmadovitch")))))))))/1000,0)</f>
        <v>9644</v>
      </c>
      <c r="D169" s="5">
        <f>ROUND(IF($A$161="Alimentation, boissons et tabacs",VLOOKUP($A169,OUTIL!$CH:$CM,D$1,FALSE),IF($A$161="Demi produits",VLOOKUP($A169,OUTIL!$CQ:$CV,D$1,FALSE),IF($A$161="Energie  et  lubrifiants",VLOOKUP($A169,OUTIL!$CY:$DD,D$1,FALSE),IF($A$161="Or industriel",VLOOKUP($A169,OUTIL!$DG:$DL,D$1,FALSE),IF($A$161="Produits bruts d'origine animale et vegetale",VLOOKUP($A169,OUTIL!$DO:$DT,D$1,FALSE),IF($A$161="Produits bruts d'origine minerale",VLOOKUP($A169,OUTIL!$DW:$EB,D$1,FALSE),IF($A$161="Produits finis de consommation",VLOOKUP($A169,OUTIL!$EE:$EJ,D$1,FALSE),IF($A$161="Produits finis d'equipement agricole",VLOOKUP($A169,OUTIL!$EM:$ER,D$1,FALSE),IF($A$161="Produits finis d'equipement industriel",VLOOKUP($A169,OUTIL!$EU:$EZ,D$1,FALSE),"Ahmadovitch")))))))))/1000,0)</f>
        <v>1046648</v>
      </c>
      <c r="E169" s="5">
        <f>ROUND(IF($A$161="Alimentation, boissons et tabacs",VLOOKUP($A169,OUTIL!$CH:$CM,E$1,FALSE),IF($A$161="Demi produits",VLOOKUP($A169,OUTIL!$CQ:$CV,E$1,FALSE),IF($A$161="Energie  et  lubrifiants",VLOOKUP($A169,OUTIL!$CY:$DD,E$1,FALSE),IF($A$161="Or industriel",VLOOKUP($A169,OUTIL!$DG:$DL,E$1,FALSE),IF($A$161="Produits bruts d'origine animale et vegetale",VLOOKUP($A169,OUTIL!$DO:$DT,E$1,FALSE),IF($A$161="Produits bruts d'origine minerale",VLOOKUP($A169,OUTIL!$DW:$EB,E$1,FALSE),IF($A$161="Produits finis de consommation",VLOOKUP($A169,OUTIL!$EE:$EJ,E$1,FALSE),IF($A$161="Produits finis d'equipement agricole",VLOOKUP($A169,OUTIL!$EM:$ER,E$1,FALSE),IF($A$161="Produits finis d'equipement industriel",VLOOKUP($A169,OUTIL!$EU:$EZ,E$1,FALSE),"Ahmadovitch")))))))))/1000,0)</f>
        <v>9610</v>
      </c>
      <c r="F169" s="5">
        <f>ROUND(IF($A$161="Alimentation, boissons et tabacs",VLOOKUP($A169,OUTIL!$CH:$CM,F$1,FALSE),IF($A$161="Demi produits",VLOOKUP($A169,OUTIL!$CQ:$CV,F$1,FALSE),IF($A$161="Energie  et  lubrifiants",VLOOKUP($A169,OUTIL!$CY:$DD,F$1,FALSE),IF($A$161="Or industriel",VLOOKUP($A169,OUTIL!$DG:$DL,F$1,FALSE),IF($A$161="Produits bruts d'origine animale et vegetale",VLOOKUP($A169,OUTIL!$DO:$DT,F$1,FALSE),IF($A$161="Produits bruts d'origine minerale",VLOOKUP($A169,OUTIL!$DW:$EB,F$1,FALSE),IF($A$161="Produits finis de consommation",VLOOKUP($A169,OUTIL!$EE:$EJ,F$1,FALSE),IF($A$161="Produits finis d'equipement agricole",VLOOKUP($A169,OUTIL!$EM:$ER,F$1,FALSE),IF($A$161="Produits finis d'equipement industriel",VLOOKUP($A169,OUTIL!$EU:$EZ,F$1,FALSE),"Ahmadovitch")))))))))/1000,0)</f>
        <v>1013905</v>
      </c>
    </row>
    <row r="170" spans="1:6" ht="16.5" x14ac:dyDescent="0.3">
      <c r="A170">
        <v>9</v>
      </c>
      <c r="B170" s="5" t="str">
        <f>IF($A$161="Alimentation, boissons et tabacs",VLOOKUP(VLOOKUP($A170,OUTIL!$CH:$CM,B$1,FALSE),REF!$K:$L,2,FALSE),IF($A$161="Demi produits",VLOOKUP(VLOOKUP($A170,OUTIL!$CQ:$CV,B$1,FALSE),REF!$N:$O,2,FALSE),IF($A$161="Energie  et  lubrifiants",VLOOKUP(VLOOKUP($A170,OUTIL!$CY:$DD,B$1,FALSE),REF!$Z:$AA,2,FALSE),IF($A$161="Or industriel",VLOOKUP(VLOOKUP($A170,OUTIL!$DG:$DL,B$1,FALSE),REF!$AC:$AD,2,FALSE),IF($A$161="Produits bruts d'origine animale et vegetale",VLOOKUP(VLOOKUP($A170,OUTIL!$DO:$DT,B$1,FALSE),REF!$Q:$R,2,FALSE),IF($A$161="Produits bruts d'origine minerale",VLOOKUP(VLOOKUP($A170,OUTIL!$DW:$EB,B$1,FALSE),REF!$AF:$AG,2,FALSE),IF($A$161="Produits finis de consommation",VLOOKUP(VLOOKUP($A170,OUTIL!$EE:$EJ,B$1,FALSE),REF!$T:$U,2,FALSE),IF($A$161="Produits finis d'equipement agricole",VLOOKUP(VLOOKUP($A170,OUTIL!$EM:$ER,B$1,FALSE),REF!$AI:$AJ,2,FALSE),IF($A$161="Produits finis d'equipement industriel",VLOOKUP(VLOOKUP($A170,OUTIL!$EU:$EZ,B$1,FALSE),REF!$W:$X,2,FALSE),"Ahmadovitch")))))))))</f>
        <v>Produits de parfumerie ou de toilette et preparations cosmetiques</v>
      </c>
      <c r="C170" s="5">
        <f>ROUND(IF($A$161="Alimentation, boissons et tabacs",VLOOKUP($A170,OUTIL!$CH:$CM,C$1,FALSE),IF($A$161="Demi produits",VLOOKUP($A170,OUTIL!$CQ:$CV,C$1,FALSE),IF($A$161="Energie  et  lubrifiants",VLOOKUP($A170,OUTIL!$CY:$DD,C$1,FALSE),IF($A$161="Or industriel",VLOOKUP($A170,OUTIL!$DG:$DL,C$1,FALSE),IF($A$161="Produits bruts d'origine animale et vegetale",VLOOKUP($A170,OUTIL!$DO:$DT,C$1,FALSE),IF($A$161="Produits bruts d'origine minerale",VLOOKUP($A170,OUTIL!$DW:$EB,C$1,FALSE),IF($A$161="Produits finis de consommation",VLOOKUP($A170,OUTIL!$EE:$EJ,C$1,FALSE),IF($A$161="Produits finis d'equipement agricole",VLOOKUP($A170,OUTIL!$EM:$ER,C$1,FALSE),IF($A$161="Produits finis d'equipement industriel",VLOOKUP($A170,OUTIL!$EU:$EZ,C$1,FALSE),"Ahmadovitch")))))))))/1000,0)</f>
        <v>13314</v>
      </c>
      <c r="D170" s="5">
        <f>ROUND(IF($A$161="Alimentation, boissons et tabacs",VLOOKUP($A170,OUTIL!$CH:$CM,D$1,FALSE),IF($A$161="Demi produits",VLOOKUP($A170,OUTIL!$CQ:$CV,D$1,FALSE),IF($A$161="Energie  et  lubrifiants",VLOOKUP($A170,OUTIL!$CY:$DD,D$1,FALSE),IF($A$161="Or industriel",VLOOKUP($A170,OUTIL!$DG:$DL,D$1,FALSE),IF($A$161="Produits bruts d'origine animale et vegetale",VLOOKUP($A170,OUTIL!$DO:$DT,D$1,FALSE),IF($A$161="Produits bruts d'origine minerale",VLOOKUP($A170,OUTIL!$DW:$EB,D$1,FALSE),IF($A$161="Produits finis de consommation",VLOOKUP($A170,OUTIL!$EE:$EJ,D$1,FALSE),IF($A$161="Produits finis d'equipement agricole",VLOOKUP($A170,OUTIL!$EM:$ER,D$1,FALSE),IF($A$161="Produits finis d'equipement industriel",VLOOKUP($A170,OUTIL!$EU:$EZ,D$1,FALSE),"Ahmadovitch")))))))))/1000,0)</f>
        <v>1013732</v>
      </c>
      <c r="E170" s="5">
        <f>ROUND(IF($A$161="Alimentation, boissons et tabacs",VLOOKUP($A170,OUTIL!$CH:$CM,E$1,FALSE),IF($A$161="Demi produits",VLOOKUP($A170,OUTIL!$CQ:$CV,E$1,FALSE),IF($A$161="Energie  et  lubrifiants",VLOOKUP($A170,OUTIL!$CY:$DD,E$1,FALSE),IF($A$161="Or industriel",VLOOKUP($A170,OUTIL!$DG:$DL,E$1,FALSE),IF($A$161="Produits bruts d'origine animale et vegetale",VLOOKUP($A170,OUTIL!$DO:$DT,E$1,FALSE),IF($A$161="Produits bruts d'origine minerale",VLOOKUP($A170,OUTIL!$DW:$EB,E$1,FALSE),IF($A$161="Produits finis de consommation",VLOOKUP($A170,OUTIL!$EE:$EJ,E$1,FALSE),IF($A$161="Produits finis d'equipement agricole",VLOOKUP($A170,OUTIL!$EM:$ER,E$1,FALSE),IF($A$161="Produits finis d'equipement industriel",VLOOKUP($A170,OUTIL!$EU:$EZ,E$1,FALSE),"Ahmadovitch")))))))))/1000,0)</f>
        <v>12748</v>
      </c>
      <c r="F170" s="5">
        <f>ROUND(IF($A$161="Alimentation, boissons et tabacs",VLOOKUP($A170,OUTIL!$CH:$CM,F$1,FALSE),IF($A$161="Demi produits",VLOOKUP($A170,OUTIL!$CQ:$CV,F$1,FALSE),IF($A$161="Energie  et  lubrifiants",VLOOKUP($A170,OUTIL!$CY:$DD,F$1,FALSE),IF($A$161="Or industriel",VLOOKUP($A170,OUTIL!$DG:$DL,F$1,FALSE),IF($A$161="Produits bruts d'origine animale et vegetale",VLOOKUP($A170,OUTIL!$DO:$DT,F$1,FALSE),IF($A$161="Produits bruts d'origine minerale",VLOOKUP($A170,OUTIL!$DW:$EB,F$1,FALSE),IF($A$161="Produits finis de consommation",VLOOKUP($A170,OUTIL!$EE:$EJ,F$1,FALSE),IF($A$161="Produits finis d'equipement agricole",VLOOKUP($A170,OUTIL!$EM:$ER,F$1,FALSE),IF($A$161="Produits finis d'equipement industriel",VLOOKUP($A170,OUTIL!$EU:$EZ,F$1,FALSE),"Ahmadovitch")))))))))/1000,0)</f>
        <v>992947</v>
      </c>
    </row>
    <row r="171" spans="1:6" ht="16.5" x14ac:dyDescent="0.3">
      <c r="A171">
        <v>10</v>
      </c>
      <c r="B171" s="5" t="str">
        <f>IF($A$161="Alimentation, boissons et tabacs",VLOOKUP(VLOOKUP($A171,OUTIL!$CH:$CM,B$1,FALSE),REF!$K:$L,2,FALSE),IF($A$161="Demi produits",VLOOKUP(VLOOKUP($A171,OUTIL!$CQ:$CV,B$1,FALSE),REF!$N:$O,2,FALSE),IF($A$161="Energie  et  lubrifiants",VLOOKUP(VLOOKUP($A171,OUTIL!$CY:$DD,B$1,FALSE),REF!$Z:$AA,2,FALSE),IF($A$161="Or industriel",VLOOKUP(VLOOKUP($A171,OUTIL!$DG:$DL,B$1,FALSE),REF!$AC:$AD,2,FALSE),IF($A$161="Produits bruts d'origine animale et vegetale",VLOOKUP(VLOOKUP($A171,OUTIL!$DO:$DT,B$1,FALSE),REF!$Q:$R,2,FALSE),IF($A$161="Produits bruts d'origine minerale",VLOOKUP(VLOOKUP($A171,OUTIL!$DW:$EB,B$1,FALSE),REF!$AF:$AG,2,FALSE),IF($A$161="Produits finis de consommation",VLOOKUP(VLOOKUP($A171,OUTIL!$EE:$EJ,B$1,FALSE),REF!$T:$U,2,FALSE),IF($A$161="Produits finis d'equipement agricole",VLOOKUP(VLOOKUP($A171,OUTIL!$EM:$ER,B$1,FALSE),REF!$AI:$AJ,2,FALSE),IF($A$161="Produits finis d'equipement industriel",VLOOKUP(VLOOKUP($A171,OUTIL!$EU:$EZ,B$1,FALSE),REF!$W:$X,2,FALSE),"Ahmadovitch")))))))))</f>
        <v>Appareils récepteurs radio et télévision</v>
      </c>
      <c r="C171" s="5">
        <f>ROUND(IF($A$161="Alimentation, boissons et tabacs",VLOOKUP($A171,OUTIL!$CH:$CM,C$1,FALSE),IF($A$161="Demi produits",VLOOKUP($A171,OUTIL!$CQ:$CV,C$1,FALSE),IF($A$161="Energie  et  lubrifiants",VLOOKUP($A171,OUTIL!$CY:$DD,C$1,FALSE),IF($A$161="Or industriel",VLOOKUP($A171,OUTIL!$DG:$DL,C$1,FALSE),IF($A$161="Produits bruts d'origine animale et vegetale",VLOOKUP($A171,OUTIL!$DO:$DT,C$1,FALSE),IF($A$161="Produits bruts d'origine minerale",VLOOKUP($A171,OUTIL!$DW:$EB,C$1,FALSE),IF($A$161="Produits finis de consommation",VLOOKUP($A171,OUTIL!$EE:$EJ,C$1,FALSE),IF($A$161="Produits finis d'equipement agricole",VLOOKUP($A171,OUTIL!$EM:$ER,C$1,FALSE),IF($A$161="Produits finis d'equipement industriel",VLOOKUP($A171,OUTIL!$EU:$EZ,C$1,FALSE),"Ahmadovitch")))))))))/1000,0)</f>
        <v>4326</v>
      </c>
      <c r="D171" s="5">
        <f>ROUND(IF($A$161="Alimentation, boissons et tabacs",VLOOKUP($A171,OUTIL!$CH:$CM,D$1,FALSE),IF($A$161="Demi produits",VLOOKUP($A171,OUTIL!$CQ:$CV,D$1,FALSE),IF($A$161="Energie  et  lubrifiants",VLOOKUP($A171,OUTIL!$CY:$DD,D$1,FALSE),IF($A$161="Or industriel",VLOOKUP($A171,OUTIL!$DG:$DL,D$1,FALSE),IF($A$161="Produits bruts d'origine animale et vegetale",VLOOKUP($A171,OUTIL!$DO:$DT,D$1,FALSE),IF($A$161="Produits bruts d'origine minerale",VLOOKUP($A171,OUTIL!$DW:$EB,D$1,FALSE),IF($A$161="Produits finis de consommation",VLOOKUP($A171,OUTIL!$EE:$EJ,D$1,FALSE),IF($A$161="Produits finis d'equipement agricole",VLOOKUP($A171,OUTIL!$EM:$ER,D$1,FALSE),IF($A$161="Produits finis d'equipement industriel",VLOOKUP($A171,OUTIL!$EU:$EZ,D$1,FALSE),"Ahmadovitch")))))))))/1000,0)</f>
        <v>939850</v>
      </c>
      <c r="E171" s="5">
        <f>ROUND(IF($A$161="Alimentation, boissons et tabacs",VLOOKUP($A171,OUTIL!$CH:$CM,E$1,FALSE),IF($A$161="Demi produits",VLOOKUP($A171,OUTIL!$CQ:$CV,E$1,FALSE),IF($A$161="Energie  et  lubrifiants",VLOOKUP($A171,OUTIL!$CY:$DD,E$1,FALSE),IF($A$161="Or industriel",VLOOKUP($A171,OUTIL!$DG:$DL,E$1,FALSE),IF($A$161="Produits bruts d'origine animale et vegetale",VLOOKUP($A171,OUTIL!$DO:$DT,E$1,FALSE),IF($A$161="Produits bruts d'origine minerale",VLOOKUP($A171,OUTIL!$DW:$EB,E$1,FALSE),IF($A$161="Produits finis de consommation",VLOOKUP($A171,OUTIL!$EE:$EJ,E$1,FALSE),IF($A$161="Produits finis d'equipement agricole",VLOOKUP($A171,OUTIL!$EM:$ER,E$1,FALSE),IF($A$161="Produits finis d'equipement industriel",VLOOKUP($A171,OUTIL!$EU:$EZ,E$1,FALSE),"Ahmadovitch")))))))))/1000,0)</f>
        <v>4486</v>
      </c>
      <c r="F171" s="5">
        <f>ROUND(IF($A$161="Alimentation, boissons et tabacs",VLOOKUP($A171,OUTIL!$CH:$CM,F$1,FALSE),IF($A$161="Demi produits",VLOOKUP($A171,OUTIL!$CQ:$CV,F$1,FALSE),IF($A$161="Energie  et  lubrifiants",VLOOKUP($A171,OUTIL!$CY:$DD,F$1,FALSE),IF($A$161="Or industriel",VLOOKUP($A171,OUTIL!$DG:$DL,F$1,FALSE),IF($A$161="Produits bruts d'origine animale et vegetale",VLOOKUP($A171,OUTIL!$DO:$DT,F$1,FALSE),IF($A$161="Produits bruts d'origine minerale",VLOOKUP($A171,OUTIL!$DW:$EB,F$1,FALSE),IF($A$161="Produits finis de consommation",VLOOKUP($A171,OUTIL!$EE:$EJ,F$1,FALSE),IF($A$161="Produits finis d'equipement agricole",VLOOKUP($A171,OUTIL!$EM:$ER,F$1,FALSE),IF($A$161="Produits finis d'equipement industriel",VLOOKUP($A171,OUTIL!$EU:$EZ,F$1,FALSE),"Ahmadovitch")))))))))/1000,0)</f>
        <v>844025</v>
      </c>
    </row>
    <row r="172" spans="1:6" ht="16.5" x14ac:dyDescent="0.3">
      <c r="A172">
        <v>11</v>
      </c>
      <c r="B172" s="5" t="str">
        <f>IF($A$161="Alimentation, boissons et tabacs",VLOOKUP(VLOOKUP($A172,OUTIL!$CH:$CM,B$1,FALSE),REF!$K:$L,2,FALSE),IF($A$161="Demi produits",VLOOKUP(VLOOKUP($A172,OUTIL!$CQ:$CV,B$1,FALSE),REF!$N:$O,2,FALSE),IF($A$161="Energie  et  lubrifiants",VLOOKUP(VLOOKUP($A172,OUTIL!$CY:$DD,B$1,FALSE),REF!$Z:$AA,2,FALSE),IF($A$161="Or industriel",VLOOKUP(VLOOKUP($A172,OUTIL!$DG:$DL,B$1,FALSE),REF!$AC:$AD,2,FALSE),IF($A$161="Produits bruts d'origine animale et vegetale",VLOOKUP(VLOOKUP($A172,OUTIL!$DO:$DT,B$1,FALSE),REF!$Q:$R,2,FALSE),IF($A$161="Produits bruts d'origine minerale",VLOOKUP(VLOOKUP($A172,OUTIL!$DW:$EB,B$1,FALSE),REF!$AF:$AG,2,FALSE),IF($A$161="Produits finis de consommation",VLOOKUP(VLOOKUP($A172,OUTIL!$EE:$EJ,B$1,FALSE),REF!$T:$U,2,FALSE),IF($A$161="Produits finis d'equipement agricole",VLOOKUP(VLOOKUP($A172,OUTIL!$EM:$ER,B$1,FALSE),REF!$AI:$AJ,2,FALSE),IF($A$161="Produits finis d'equipement industriel",VLOOKUP(VLOOKUP($A172,OUTIL!$EU:$EZ,B$1,FALSE),REF!$W:$X,2,FALSE),"Ahmadovitch")))))))))</f>
        <v>Quincaillerie de ménage et articles d'économie domestique</v>
      </c>
      <c r="C172" s="5">
        <f>ROUND(IF($A$161="Alimentation, boissons et tabacs",VLOOKUP($A172,OUTIL!$CH:$CM,C$1,FALSE),IF($A$161="Demi produits",VLOOKUP($A172,OUTIL!$CQ:$CV,C$1,FALSE),IF($A$161="Energie  et  lubrifiants",VLOOKUP($A172,OUTIL!$CY:$DD,C$1,FALSE),IF($A$161="Or industriel",VLOOKUP($A172,OUTIL!$DG:$DL,C$1,FALSE),IF($A$161="Produits bruts d'origine animale et vegetale",VLOOKUP($A172,OUTIL!$DO:$DT,C$1,FALSE),IF($A$161="Produits bruts d'origine minerale",VLOOKUP($A172,OUTIL!$DW:$EB,C$1,FALSE),IF($A$161="Produits finis de consommation",VLOOKUP($A172,OUTIL!$EE:$EJ,C$1,FALSE),IF($A$161="Produits finis d'equipement agricole",VLOOKUP($A172,OUTIL!$EM:$ER,C$1,FALSE),IF($A$161="Produits finis d'equipement industriel",VLOOKUP($A172,OUTIL!$EU:$EZ,C$1,FALSE),"Ahmadovitch")))))))))/1000,0)</f>
        <v>17487</v>
      </c>
      <c r="D172" s="5">
        <f>ROUND(IF($A$161="Alimentation, boissons et tabacs",VLOOKUP($A172,OUTIL!$CH:$CM,D$1,FALSE),IF($A$161="Demi produits",VLOOKUP($A172,OUTIL!$CQ:$CV,D$1,FALSE),IF($A$161="Energie  et  lubrifiants",VLOOKUP($A172,OUTIL!$CY:$DD,D$1,FALSE),IF($A$161="Or industriel",VLOOKUP($A172,OUTIL!$DG:$DL,D$1,FALSE),IF($A$161="Produits bruts d'origine animale et vegetale",VLOOKUP($A172,OUTIL!$DO:$DT,D$1,FALSE),IF($A$161="Produits bruts d'origine minerale",VLOOKUP($A172,OUTIL!$DW:$EB,D$1,FALSE),IF($A$161="Produits finis de consommation",VLOOKUP($A172,OUTIL!$EE:$EJ,D$1,FALSE),IF($A$161="Produits finis d'equipement agricole",VLOOKUP($A172,OUTIL!$EM:$ER,D$1,FALSE),IF($A$161="Produits finis d'equipement industriel",VLOOKUP($A172,OUTIL!$EU:$EZ,D$1,FALSE),"Ahmadovitch")))))))))/1000,0)</f>
        <v>909344</v>
      </c>
      <c r="E172" s="5">
        <f>ROUND(IF($A$161="Alimentation, boissons et tabacs",VLOOKUP($A172,OUTIL!$CH:$CM,E$1,FALSE),IF($A$161="Demi produits",VLOOKUP($A172,OUTIL!$CQ:$CV,E$1,FALSE),IF($A$161="Energie  et  lubrifiants",VLOOKUP($A172,OUTIL!$CY:$DD,E$1,FALSE),IF($A$161="Or industriel",VLOOKUP($A172,OUTIL!$DG:$DL,E$1,FALSE),IF($A$161="Produits bruts d'origine animale et vegetale",VLOOKUP($A172,OUTIL!$DO:$DT,E$1,FALSE),IF($A$161="Produits bruts d'origine minerale",VLOOKUP($A172,OUTIL!$DW:$EB,E$1,FALSE),IF($A$161="Produits finis de consommation",VLOOKUP($A172,OUTIL!$EE:$EJ,E$1,FALSE),IF($A$161="Produits finis d'equipement agricole",VLOOKUP($A172,OUTIL!$EM:$ER,E$1,FALSE),IF($A$161="Produits finis d'equipement industriel",VLOOKUP($A172,OUTIL!$EU:$EZ,E$1,FALSE),"Ahmadovitch")))))))))/1000,0)</f>
        <v>17896</v>
      </c>
      <c r="F172" s="5">
        <f>ROUND(IF($A$161="Alimentation, boissons et tabacs",VLOOKUP($A172,OUTIL!$CH:$CM,F$1,FALSE),IF($A$161="Demi produits",VLOOKUP($A172,OUTIL!$CQ:$CV,F$1,FALSE),IF($A$161="Energie  et  lubrifiants",VLOOKUP($A172,OUTIL!$CY:$DD,F$1,FALSE),IF($A$161="Or industriel",VLOOKUP($A172,OUTIL!$DG:$DL,F$1,FALSE),IF($A$161="Produits bruts d'origine animale et vegetale",VLOOKUP($A172,OUTIL!$DO:$DT,F$1,FALSE),IF($A$161="Produits bruts d'origine minerale",VLOOKUP($A172,OUTIL!$DW:$EB,F$1,FALSE),IF($A$161="Produits finis de consommation",VLOOKUP($A172,OUTIL!$EE:$EJ,F$1,FALSE),IF($A$161="Produits finis d'equipement agricole",VLOOKUP($A172,OUTIL!$EM:$ER,F$1,FALSE),IF($A$161="Produits finis d'equipement industriel",VLOOKUP($A172,OUTIL!$EU:$EZ,F$1,FALSE),"Ahmadovitch")))))))))/1000,0)</f>
        <v>842939</v>
      </c>
    </row>
    <row r="173" spans="1:6" ht="16.5" x14ac:dyDescent="0.3">
      <c r="A173">
        <v>12</v>
      </c>
      <c r="B173" s="5" t="str">
        <f>IF($A$161="Alimentation, boissons et tabacs",VLOOKUP(VLOOKUP($A173,OUTIL!$CH:$CM,B$1,FALSE),REF!$K:$L,2,FALSE),IF($A$161="Demi produits",VLOOKUP(VLOOKUP($A173,OUTIL!$CQ:$CV,B$1,FALSE),REF!$N:$O,2,FALSE),IF($A$161="Energie  et  lubrifiants",VLOOKUP(VLOOKUP($A173,OUTIL!$CY:$DD,B$1,FALSE),REF!$Z:$AA,2,FALSE),IF($A$161="Or industriel",VLOOKUP(VLOOKUP($A173,OUTIL!$DG:$DL,B$1,FALSE),REF!$AC:$AD,2,FALSE),IF($A$161="Produits bruts d'origine animale et vegetale",VLOOKUP(VLOOKUP($A173,OUTIL!$DO:$DT,B$1,FALSE),REF!$Q:$R,2,FALSE),IF($A$161="Produits bruts d'origine minerale",VLOOKUP(VLOOKUP($A173,OUTIL!$DW:$EB,B$1,FALSE),REF!$AF:$AG,2,FALSE),IF($A$161="Produits finis de consommation",VLOOKUP(VLOOKUP($A173,OUTIL!$EE:$EJ,B$1,FALSE),REF!$T:$U,2,FALSE),IF($A$161="Produits finis d'equipement agricole",VLOOKUP(VLOOKUP($A173,OUTIL!$EM:$ER,B$1,FALSE),REF!$AI:$AJ,2,FALSE),IF($A$161="Produits finis d'equipement industriel",VLOOKUP(VLOOKUP($A173,OUTIL!$EU:$EZ,B$1,FALSE),REF!$W:$X,2,FALSE),"Ahmadovitch")))))))))</f>
        <v>Articles de bonneterie</v>
      </c>
      <c r="C173" s="5">
        <f>ROUND(IF($A$161="Alimentation, boissons et tabacs",VLOOKUP($A173,OUTIL!$CH:$CM,C$1,FALSE),IF($A$161="Demi produits",VLOOKUP($A173,OUTIL!$CQ:$CV,C$1,FALSE),IF($A$161="Energie  et  lubrifiants",VLOOKUP($A173,OUTIL!$CY:$DD,C$1,FALSE),IF($A$161="Or industriel",VLOOKUP($A173,OUTIL!$DG:$DL,C$1,FALSE),IF($A$161="Produits bruts d'origine animale et vegetale",VLOOKUP($A173,OUTIL!$DO:$DT,C$1,FALSE),IF($A$161="Produits bruts d'origine minerale",VLOOKUP($A173,OUTIL!$DW:$EB,C$1,FALSE),IF($A$161="Produits finis de consommation",VLOOKUP($A173,OUTIL!$EE:$EJ,C$1,FALSE),IF($A$161="Produits finis d'equipement agricole",VLOOKUP($A173,OUTIL!$EM:$ER,C$1,FALSE),IF($A$161="Produits finis d'equipement industriel",VLOOKUP($A173,OUTIL!$EU:$EZ,C$1,FALSE),"Ahmadovitch")))))))))/1000,0)</f>
        <v>4850</v>
      </c>
      <c r="D173" s="5">
        <f>ROUND(IF($A$161="Alimentation, boissons et tabacs",VLOOKUP($A173,OUTIL!$CH:$CM,D$1,FALSE),IF($A$161="Demi produits",VLOOKUP($A173,OUTIL!$CQ:$CV,D$1,FALSE),IF($A$161="Energie  et  lubrifiants",VLOOKUP($A173,OUTIL!$CY:$DD,D$1,FALSE),IF($A$161="Or industriel",VLOOKUP($A173,OUTIL!$DG:$DL,D$1,FALSE),IF($A$161="Produits bruts d'origine animale et vegetale",VLOOKUP($A173,OUTIL!$DO:$DT,D$1,FALSE),IF($A$161="Produits bruts d'origine minerale",VLOOKUP($A173,OUTIL!$DW:$EB,D$1,FALSE),IF($A$161="Produits finis de consommation",VLOOKUP($A173,OUTIL!$EE:$EJ,D$1,FALSE),IF($A$161="Produits finis d'equipement agricole",VLOOKUP($A173,OUTIL!$EM:$ER,D$1,FALSE),IF($A$161="Produits finis d'equipement industriel",VLOOKUP($A173,OUTIL!$EU:$EZ,D$1,FALSE),"Ahmadovitch")))))))))/1000,0)</f>
        <v>869894</v>
      </c>
      <c r="E173" s="5">
        <f>ROUND(IF($A$161="Alimentation, boissons et tabacs",VLOOKUP($A173,OUTIL!$CH:$CM,E$1,FALSE),IF($A$161="Demi produits",VLOOKUP($A173,OUTIL!$CQ:$CV,E$1,FALSE),IF($A$161="Energie  et  lubrifiants",VLOOKUP($A173,OUTIL!$CY:$DD,E$1,FALSE),IF($A$161="Or industriel",VLOOKUP($A173,OUTIL!$DG:$DL,E$1,FALSE),IF($A$161="Produits bruts d'origine animale et vegetale",VLOOKUP($A173,OUTIL!$DO:$DT,E$1,FALSE),IF($A$161="Produits bruts d'origine minerale",VLOOKUP($A173,OUTIL!$DW:$EB,E$1,FALSE),IF($A$161="Produits finis de consommation",VLOOKUP($A173,OUTIL!$EE:$EJ,E$1,FALSE),IF($A$161="Produits finis d'equipement agricole",VLOOKUP($A173,OUTIL!$EM:$ER,E$1,FALSE),IF($A$161="Produits finis d'equipement industriel",VLOOKUP($A173,OUTIL!$EU:$EZ,E$1,FALSE),"Ahmadovitch")))))))))/1000,0)</f>
        <v>4366</v>
      </c>
      <c r="F173" s="5">
        <f>ROUND(IF($A$161="Alimentation, boissons et tabacs",VLOOKUP($A173,OUTIL!$CH:$CM,F$1,FALSE),IF($A$161="Demi produits",VLOOKUP($A173,OUTIL!$CQ:$CV,F$1,FALSE),IF($A$161="Energie  et  lubrifiants",VLOOKUP($A173,OUTIL!$CY:$DD,F$1,FALSE),IF($A$161="Or industriel",VLOOKUP($A173,OUTIL!$DG:$DL,F$1,FALSE),IF($A$161="Produits bruts d'origine animale et vegetale",VLOOKUP($A173,OUTIL!$DO:$DT,F$1,FALSE),IF($A$161="Produits bruts d'origine minerale",VLOOKUP($A173,OUTIL!$DW:$EB,F$1,FALSE),IF($A$161="Produits finis de consommation",VLOOKUP($A173,OUTIL!$EE:$EJ,F$1,FALSE),IF($A$161="Produits finis d'equipement agricole",VLOOKUP($A173,OUTIL!$EM:$ER,F$1,FALSE),IF($A$161="Produits finis d'equipement industriel",VLOOKUP($A173,OUTIL!$EU:$EZ,F$1,FALSE),"Ahmadovitch")))))))))/1000,0)</f>
        <v>779773</v>
      </c>
    </row>
    <row r="174" spans="1:6" ht="16.5" x14ac:dyDescent="0.3">
      <c r="A174">
        <v>13</v>
      </c>
      <c r="B174" s="5" t="str">
        <f>IF($A$161="Alimentation, boissons et tabacs",VLOOKUP(VLOOKUP($A174,OUTIL!$CH:$CM,B$1,FALSE),REF!$K:$L,2,FALSE),IF($A$161="Demi produits",VLOOKUP(VLOOKUP($A174,OUTIL!$CQ:$CV,B$1,FALSE),REF!$N:$O,2,FALSE),IF($A$161="Energie  et  lubrifiants",VLOOKUP(VLOOKUP($A174,OUTIL!$CY:$DD,B$1,FALSE),REF!$Z:$AA,2,FALSE),IF($A$161="Or industriel",VLOOKUP(VLOOKUP($A174,OUTIL!$DG:$DL,B$1,FALSE),REF!$AC:$AD,2,FALSE),IF($A$161="Produits bruts d'origine animale et vegetale",VLOOKUP(VLOOKUP($A174,OUTIL!$DO:$DT,B$1,FALSE),REF!$Q:$R,2,FALSE),IF($A$161="Produits bruts d'origine minerale",VLOOKUP(VLOOKUP($A174,OUTIL!$DW:$EB,B$1,FALSE),REF!$AF:$AG,2,FALSE),IF($A$161="Produits finis de consommation",VLOOKUP(VLOOKUP($A174,OUTIL!$EE:$EJ,B$1,FALSE),REF!$T:$U,2,FALSE),IF($A$161="Produits finis d'equipement agricole",VLOOKUP(VLOOKUP($A174,OUTIL!$EM:$ER,B$1,FALSE),REF!$AI:$AJ,2,FALSE),IF($A$161="Produits finis d'equipement industriel",VLOOKUP(VLOOKUP($A174,OUTIL!$EU:$EZ,B$1,FALSE),REF!$W:$X,2,FALSE),"Ahmadovitch")))))))))</f>
        <v>Réfrigérateurs, lave-vaisselle et autres articles domestiques</v>
      </c>
      <c r="C174" s="5">
        <f>ROUND(IF($A$161="Alimentation, boissons et tabacs",VLOOKUP($A174,OUTIL!$CH:$CM,C$1,FALSE),IF($A$161="Demi produits",VLOOKUP($A174,OUTIL!$CQ:$CV,C$1,FALSE),IF($A$161="Energie  et  lubrifiants",VLOOKUP($A174,OUTIL!$CY:$DD,C$1,FALSE),IF($A$161="Or industriel",VLOOKUP($A174,OUTIL!$DG:$DL,C$1,FALSE),IF($A$161="Produits bruts d'origine animale et vegetale",VLOOKUP($A174,OUTIL!$DO:$DT,C$1,FALSE),IF($A$161="Produits bruts d'origine minerale",VLOOKUP($A174,OUTIL!$DW:$EB,C$1,FALSE),IF($A$161="Produits finis de consommation",VLOOKUP($A174,OUTIL!$EE:$EJ,C$1,FALSE),IF($A$161="Produits finis d'equipement agricole",VLOOKUP($A174,OUTIL!$EM:$ER,C$1,FALSE),IF($A$161="Produits finis d'equipement industriel",VLOOKUP($A174,OUTIL!$EU:$EZ,C$1,FALSE),"Ahmadovitch")))))))))/1000,0)</f>
        <v>13684</v>
      </c>
      <c r="D174" s="5">
        <f>ROUND(IF($A$161="Alimentation, boissons et tabacs",VLOOKUP($A174,OUTIL!$CH:$CM,D$1,FALSE),IF($A$161="Demi produits",VLOOKUP($A174,OUTIL!$CQ:$CV,D$1,FALSE),IF($A$161="Energie  et  lubrifiants",VLOOKUP($A174,OUTIL!$CY:$DD,D$1,FALSE),IF($A$161="Or industriel",VLOOKUP($A174,OUTIL!$DG:$DL,D$1,FALSE),IF($A$161="Produits bruts d'origine animale et vegetale",VLOOKUP($A174,OUTIL!$DO:$DT,D$1,FALSE),IF($A$161="Produits bruts d'origine minerale",VLOOKUP($A174,OUTIL!$DW:$EB,D$1,FALSE),IF($A$161="Produits finis de consommation",VLOOKUP($A174,OUTIL!$EE:$EJ,D$1,FALSE),IF($A$161="Produits finis d'equipement agricole",VLOOKUP($A174,OUTIL!$EM:$ER,D$1,FALSE),IF($A$161="Produits finis d'equipement industriel",VLOOKUP($A174,OUTIL!$EU:$EZ,D$1,FALSE),"Ahmadovitch")))))))))/1000,0)</f>
        <v>769048</v>
      </c>
      <c r="E174" s="5">
        <f>ROUND(IF($A$161="Alimentation, boissons et tabacs",VLOOKUP($A174,OUTIL!$CH:$CM,E$1,FALSE),IF($A$161="Demi produits",VLOOKUP($A174,OUTIL!$CQ:$CV,E$1,FALSE),IF($A$161="Energie  et  lubrifiants",VLOOKUP($A174,OUTIL!$CY:$DD,E$1,FALSE),IF($A$161="Or industriel",VLOOKUP($A174,OUTIL!$DG:$DL,E$1,FALSE),IF($A$161="Produits bruts d'origine animale et vegetale",VLOOKUP($A174,OUTIL!$DO:$DT,E$1,FALSE),IF($A$161="Produits bruts d'origine minerale",VLOOKUP($A174,OUTIL!$DW:$EB,E$1,FALSE),IF($A$161="Produits finis de consommation",VLOOKUP($A174,OUTIL!$EE:$EJ,E$1,FALSE),IF($A$161="Produits finis d'equipement agricole",VLOOKUP($A174,OUTIL!$EM:$ER,E$1,FALSE),IF($A$161="Produits finis d'equipement industriel",VLOOKUP($A174,OUTIL!$EU:$EZ,E$1,FALSE),"Ahmadovitch")))))))))/1000,0)</f>
        <v>12423</v>
      </c>
      <c r="F174" s="5">
        <f>ROUND(IF($A$161="Alimentation, boissons et tabacs",VLOOKUP($A174,OUTIL!$CH:$CM,F$1,FALSE),IF($A$161="Demi produits",VLOOKUP($A174,OUTIL!$CQ:$CV,F$1,FALSE),IF($A$161="Energie  et  lubrifiants",VLOOKUP($A174,OUTIL!$CY:$DD,F$1,FALSE),IF($A$161="Or industriel",VLOOKUP($A174,OUTIL!$DG:$DL,F$1,FALSE),IF($A$161="Produits bruts d'origine animale et vegetale",VLOOKUP($A174,OUTIL!$DO:$DT,F$1,FALSE),IF($A$161="Produits bruts d'origine minerale",VLOOKUP($A174,OUTIL!$DW:$EB,F$1,FALSE),IF($A$161="Produits finis de consommation",VLOOKUP($A174,OUTIL!$EE:$EJ,F$1,FALSE),IF($A$161="Produits finis d'equipement agricole",VLOOKUP($A174,OUTIL!$EM:$ER,F$1,FALSE),IF($A$161="Produits finis d'equipement industriel",VLOOKUP($A174,OUTIL!$EU:$EZ,F$1,FALSE),"Ahmadovitch")))))))))/1000,0)</f>
        <v>678120</v>
      </c>
    </row>
    <row r="175" spans="1:6" ht="16.5" x14ac:dyDescent="0.3">
      <c r="A175">
        <v>14</v>
      </c>
      <c r="B175" s="5" t="str">
        <f>IF($A$161="Alimentation, boissons et tabacs",VLOOKUP(VLOOKUP($A175,OUTIL!$CH:$CM,B$1,FALSE),REF!$K:$L,2,FALSE),IF($A$161="Demi produits",VLOOKUP(VLOOKUP($A175,OUTIL!$CQ:$CV,B$1,FALSE),REF!$N:$O,2,FALSE),IF($A$161="Energie  et  lubrifiants",VLOOKUP(VLOOKUP($A175,OUTIL!$CY:$DD,B$1,FALSE),REF!$Z:$AA,2,FALSE),IF($A$161="Or industriel",VLOOKUP(VLOOKUP($A175,OUTIL!$DG:$DL,B$1,FALSE),REF!$AC:$AD,2,FALSE),IF($A$161="Produits bruts d'origine animale et vegetale",VLOOKUP(VLOOKUP($A175,OUTIL!$DO:$DT,B$1,FALSE),REF!$Q:$R,2,FALSE),IF($A$161="Produits bruts d'origine minerale",VLOOKUP(VLOOKUP($A175,OUTIL!$DW:$EB,B$1,FALSE),REF!$AF:$AG,2,FALSE),IF($A$161="Produits finis de consommation",VLOOKUP(VLOOKUP($A175,OUTIL!$EE:$EJ,B$1,FALSE),REF!$T:$U,2,FALSE),IF($A$161="Produits finis d'equipement agricole",VLOOKUP(VLOOKUP($A175,OUTIL!$EM:$ER,B$1,FALSE),REF!$AI:$AJ,2,FALSE),IF($A$161="Produits finis d'equipement industriel",VLOOKUP(VLOOKUP($A175,OUTIL!$EU:$EZ,B$1,FALSE),REF!$W:$X,2,FALSE),"Ahmadovitch")))))))))</f>
        <v>Vêtements confectionnes</v>
      </c>
      <c r="C175" s="5">
        <f>ROUND(IF($A$161="Alimentation, boissons et tabacs",VLOOKUP($A175,OUTIL!$CH:$CM,C$1,FALSE),IF($A$161="Demi produits",VLOOKUP($A175,OUTIL!$CQ:$CV,C$1,FALSE),IF($A$161="Energie  et  lubrifiants",VLOOKUP($A175,OUTIL!$CY:$DD,C$1,FALSE),IF($A$161="Or industriel",VLOOKUP($A175,OUTIL!$DG:$DL,C$1,FALSE),IF($A$161="Produits bruts d'origine animale et vegetale",VLOOKUP($A175,OUTIL!$DO:$DT,C$1,FALSE),IF($A$161="Produits bruts d'origine minerale",VLOOKUP($A175,OUTIL!$DW:$EB,C$1,FALSE),IF($A$161="Produits finis de consommation",VLOOKUP($A175,OUTIL!$EE:$EJ,C$1,FALSE),IF($A$161="Produits finis d'equipement agricole",VLOOKUP($A175,OUTIL!$EM:$ER,C$1,FALSE),IF($A$161="Produits finis d'equipement industriel",VLOOKUP($A175,OUTIL!$EU:$EZ,C$1,FALSE),"Ahmadovitch")))))))))/1000,0)</f>
        <v>3407</v>
      </c>
      <c r="D175" s="5">
        <f>ROUND(IF($A$161="Alimentation, boissons et tabacs",VLOOKUP($A175,OUTIL!$CH:$CM,D$1,FALSE),IF($A$161="Demi produits",VLOOKUP($A175,OUTIL!$CQ:$CV,D$1,FALSE),IF($A$161="Energie  et  lubrifiants",VLOOKUP($A175,OUTIL!$CY:$DD,D$1,FALSE),IF($A$161="Or industriel",VLOOKUP($A175,OUTIL!$DG:$DL,D$1,FALSE),IF($A$161="Produits bruts d'origine animale et vegetale",VLOOKUP($A175,OUTIL!$DO:$DT,D$1,FALSE),IF($A$161="Produits bruts d'origine minerale",VLOOKUP($A175,OUTIL!$DW:$EB,D$1,FALSE),IF($A$161="Produits finis de consommation",VLOOKUP($A175,OUTIL!$EE:$EJ,D$1,FALSE),IF($A$161="Produits finis d'equipement agricole",VLOOKUP($A175,OUTIL!$EM:$ER,D$1,FALSE),IF($A$161="Produits finis d'equipement industriel",VLOOKUP($A175,OUTIL!$EU:$EZ,D$1,FALSE),"Ahmadovitch")))))))))/1000,0)</f>
        <v>718560</v>
      </c>
      <c r="E175" s="5">
        <f>ROUND(IF($A$161="Alimentation, boissons et tabacs",VLOOKUP($A175,OUTIL!$CH:$CM,E$1,FALSE),IF($A$161="Demi produits",VLOOKUP($A175,OUTIL!$CQ:$CV,E$1,FALSE),IF($A$161="Energie  et  lubrifiants",VLOOKUP($A175,OUTIL!$CY:$DD,E$1,FALSE),IF($A$161="Or industriel",VLOOKUP($A175,OUTIL!$DG:$DL,E$1,FALSE),IF($A$161="Produits bruts d'origine animale et vegetale",VLOOKUP($A175,OUTIL!$DO:$DT,E$1,FALSE),IF($A$161="Produits bruts d'origine minerale",VLOOKUP($A175,OUTIL!$DW:$EB,E$1,FALSE),IF($A$161="Produits finis de consommation",VLOOKUP($A175,OUTIL!$EE:$EJ,E$1,FALSE),IF($A$161="Produits finis d'equipement agricole",VLOOKUP($A175,OUTIL!$EM:$ER,E$1,FALSE),IF($A$161="Produits finis d'equipement industriel",VLOOKUP($A175,OUTIL!$EU:$EZ,E$1,FALSE),"Ahmadovitch")))))))))/1000,0)</f>
        <v>3080</v>
      </c>
      <c r="F175" s="5">
        <f>ROUND(IF($A$161="Alimentation, boissons et tabacs",VLOOKUP($A175,OUTIL!$CH:$CM,F$1,FALSE),IF($A$161="Demi produits",VLOOKUP($A175,OUTIL!$CQ:$CV,F$1,FALSE),IF($A$161="Energie  et  lubrifiants",VLOOKUP($A175,OUTIL!$CY:$DD,F$1,FALSE),IF($A$161="Or industriel",VLOOKUP($A175,OUTIL!$DG:$DL,F$1,FALSE),IF($A$161="Produits bruts d'origine animale et vegetale",VLOOKUP($A175,OUTIL!$DO:$DT,F$1,FALSE),IF($A$161="Produits bruts d'origine minerale",VLOOKUP($A175,OUTIL!$DW:$EB,F$1,FALSE),IF($A$161="Produits finis de consommation",VLOOKUP($A175,OUTIL!$EE:$EJ,F$1,FALSE),IF($A$161="Produits finis d'equipement agricole",VLOOKUP($A175,OUTIL!$EM:$ER,F$1,FALSE),IF($A$161="Produits finis d'equipement industriel",VLOOKUP($A175,OUTIL!$EU:$EZ,F$1,FALSE),"Ahmadovitch")))))))))/1000,0)</f>
        <v>661874</v>
      </c>
    </row>
    <row r="176" spans="1:6" ht="16.5" x14ac:dyDescent="0.3">
      <c r="A176">
        <v>15</v>
      </c>
      <c r="B176" s="5" t="str">
        <f>IF($A$161="Alimentation, boissons et tabacs",VLOOKUP(VLOOKUP($A176,OUTIL!$CH:$CM,B$1,FALSE),REF!$K:$L,2,FALSE),IF($A$161="Demi produits",VLOOKUP(VLOOKUP($A176,OUTIL!$CQ:$CV,B$1,FALSE),REF!$N:$O,2,FALSE),IF($A$161="Energie  et  lubrifiants",VLOOKUP(VLOOKUP($A176,OUTIL!$CY:$DD,B$1,FALSE),REF!$Z:$AA,2,FALSE),IF($A$161="Or industriel",VLOOKUP(VLOOKUP($A176,OUTIL!$DG:$DL,B$1,FALSE),REF!$AC:$AD,2,FALSE),IF($A$161="Produits bruts d'origine animale et vegetale",VLOOKUP(VLOOKUP($A176,OUTIL!$DO:$DT,B$1,FALSE),REF!$Q:$R,2,FALSE),IF($A$161="Produits bruts d'origine minerale",VLOOKUP(VLOOKUP($A176,OUTIL!$DW:$EB,B$1,FALSE),REF!$AF:$AG,2,FALSE),IF($A$161="Produits finis de consommation",VLOOKUP(VLOOKUP($A176,OUTIL!$EE:$EJ,B$1,FALSE),REF!$T:$U,2,FALSE),IF($A$161="Produits finis d'equipement agricole",VLOOKUP(VLOOKUP($A176,OUTIL!$EM:$ER,B$1,FALSE),REF!$AI:$AJ,2,FALSE),IF($A$161="Produits finis d'equipement industriel",VLOOKUP(VLOOKUP($A176,OUTIL!$EU:$EZ,B$1,FALSE),REF!$W:$X,2,FALSE),"Ahmadovitch")))))))))</f>
        <v>Cycles et motocycles, leurs parties et pièces</v>
      </c>
      <c r="C176" s="5">
        <f>ROUND(IF($A$161="Alimentation, boissons et tabacs",VLOOKUP($A176,OUTIL!$CH:$CM,C$1,FALSE),IF($A$161="Demi produits",VLOOKUP($A176,OUTIL!$CQ:$CV,C$1,FALSE),IF($A$161="Energie  et  lubrifiants",VLOOKUP($A176,OUTIL!$CY:$DD,C$1,FALSE),IF($A$161="Or industriel",VLOOKUP($A176,OUTIL!$DG:$DL,C$1,FALSE),IF($A$161="Produits bruts d'origine animale et vegetale",VLOOKUP($A176,OUTIL!$DO:$DT,C$1,FALSE),IF($A$161="Produits bruts d'origine minerale",VLOOKUP($A176,OUTIL!$DW:$EB,C$1,FALSE),IF($A$161="Produits finis de consommation",VLOOKUP($A176,OUTIL!$EE:$EJ,C$1,FALSE),IF($A$161="Produits finis d'equipement agricole",VLOOKUP($A176,OUTIL!$EM:$ER,C$1,FALSE),IF($A$161="Produits finis d'equipement industriel",VLOOKUP($A176,OUTIL!$EU:$EZ,C$1,FALSE),"Ahmadovitch")))))))))/1000,0)</f>
        <v>11202</v>
      </c>
      <c r="D176" s="5">
        <f>ROUND(IF($A$161="Alimentation, boissons et tabacs",VLOOKUP($A176,OUTIL!$CH:$CM,D$1,FALSE),IF($A$161="Demi produits",VLOOKUP($A176,OUTIL!$CQ:$CV,D$1,FALSE),IF($A$161="Energie  et  lubrifiants",VLOOKUP($A176,OUTIL!$CY:$DD,D$1,FALSE),IF($A$161="Or industriel",VLOOKUP($A176,OUTIL!$DG:$DL,D$1,FALSE),IF($A$161="Produits bruts d'origine animale et vegetale",VLOOKUP($A176,OUTIL!$DO:$DT,D$1,FALSE),IF($A$161="Produits bruts d'origine minerale",VLOOKUP($A176,OUTIL!$DW:$EB,D$1,FALSE),IF($A$161="Produits finis de consommation",VLOOKUP($A176,OUTIL!$EE:$EJ,D$1,FALSE),IF($A$161="Produits finis d'equipement agricole",VLOOKUP($A176,OUTIL!$EM:$ER,D$1,FALSE),IF($A$161="Produits finis d'equipement industriel",VLOOKUP($A176,OUTIL!$EU:$EZ,D$1,FALSE),"Ahmadovitch")))))))))/1000,0)</f>
        <v>715573</v>
      </c>
      <c r="E176" s="5">
        <f>ROUND(IF($A$161="Alimentation, boissons et tabacs",VLOOKUP($A176,OUTIL!$CH:$CM,E$1,FALSE),IF($A$161="Demi produits",VLOOKUP($A176,OUTIL!$CQ:$CV,E$1,FALSE),IF($A$161="Energie  et  lubrifiants",VLOOKUP($A176,OUTIL!$CY:$DD,E$1,FALSE),IF($A$161="Or industriel",VLOOKUP($A176,OUTIL!$DG:$DL,E$1,FALSE),IF($A$161="Produits bruts d'origine animale et vegetale",VLOOKUP($A176,OUTIL!$DO:$DT,E$1,FALSE),IF($A$161="Produits bruts d'origine minerale",VLOOKUP($A176,OUTIL!$DW:$EB,E$1,FALSE),IF($A$161="Produits finis de consommation",VLOOKUP($A176,OUTIL!$EE:$EJ,E$1,FALSE),IF($A$161="Produits finis d'equipement agricole",VLOOKUP($A176,OUTIL!$EM:$ER,E$1,FALSE),IF($A$161="Produits finis d'equipement industriel",VLOOKUP($A176,OUTIL!$EU:$EZ,E$1,FALSE),"Ahmadovitch")))))))))/1000,0)</f>
        <v>12202</v>
      </c>
      <c r="F176" s="5">
        <f>ROUND(IF($A$161="Alimentation, boissons et tabacs",VLOOKUP($A176,OUTIL!$CH:$CM,F$1,FALSE),IF($A$161="Demi produits",VLOOKUP($A176,OUTIL!$CQ:$CV,F$1,FALSE),IF($A$161="Energie  et  lubrifiants",VLOOKUP($A176,OUTIL!$CY:$DD,F$1,FALSE),IF($A$161="Or industriel",VLOOKUP($A176,OUTIL!$DG:$DL,F$1,FALSE),IF($A$161="Produits bruts d'origine animale et vegetale",VLOOKUP($A176,OUTIL!$DO:$DT,F$1,FALSE),IF($A$161="Produits bruts d'origine minerale",VLOOKUP($A176,OUTIL!$DW:$EB,F$1,FALSE),IF($A$161="Produits finis de consommation",VLOOKUP($A176,OUTIL!$EE:$EJ,F$1,FALSE),IF($A$161="Produits finis d'equipement agricole",VLOOKUP($A176,OUTIL!$EM:$ER,F$1,FALSE),IF($A$161="Produits finis d'equipement industriel",VLOOKUP($A176,OUTIL!$EU:$EZ,F$1,FALSE),"Ahmadovitch")))))))))/1000,0)</f>
        <v>681876</v>
      </c>
    </row>
    <row r="177" spans="1:6" ht="16.5" x14ac:dyDescent="0.3">
      <c r="A177">
        <v>16</v>
      </c>
      <c r="B177" s="5" t="str">
        <f>IF($A$161="Alimentation, boissons et tabacs",VLOOKUP(VLOOKUP($A177,OUTIL!$CH:$CM,B$1,FALSE),REF!$K:$L,2,FALSE),IF($A$161="Demi produits",VLOOKUP(VLOOKUP($A177,OUTIL!$CQ:$CV,B$1,FALSE),REF!$N:$O,2,FALSE),IF($A$161="Energie  et  lubrifiants",VLOOKUP(VLOOKUP($A177,OUTIL!$CY:$DD,B$1,FALSE),REF!$Z:$AA,2,FALSE),IF($A$161="Or industriel",VLOOKUP(VLOOKUP($A177,OUTIL!$DG:$DL,B$1,FALSE),REF!$AC:$AD,2,FALSE),IF($A$161="Produits bruts d'origine animale et vegetale",VLOOKUP(VLOOKUP($A177,OUTIL!$DO:$DT,B$1,FALSE),REF!$Q:$R,2,FALSE),IF($A$161="Produits bruts d'origine minerale",VLOOKUP(VLOOKUP($A177,OUTIL!$DW:$EB,B$1,FALSE),REF!$AF:$AG,2,FALSE),IF($A$161="Produits finis de consommation",VLOOKUP(VLOOKUP($A177,OUTIL!$EE:$EJ,B$1,FALSE),REF!$T:$U,2,FALSE),IF($A$161="Produits finis d'equipement agricole",VLOOKUP(VLOOKUP($A177,OUTIL!$EM:$ER,B$1,FALSE),REF!$AI:$AJ,2,FALSE),IF($A$161="Produits finis d'equipement industriel",VLOOKUP(VLOOKUP($A177,OUTIL!$EU:$EZ,B$1,FALSE),REF!$W:$X,2,FALSE),"Ahmadovitch")))))))))</f>
        <v>Chaussures</v>
      </c>
      <c r="C177" s="5">
        <f>ROUND(IF($A$161="Alimentation, boissons et tabacs",VLOOKUP($A177,OUTIL!$CH:$CM,C$1,FALSE),IF($A$161="Demi produits",VLOOKUP($A177,OUTIL!$CQ:$CV,C$1,FALSE),IF($A$161="Energie  et  lubrifiants",VLOOKUP($A177,OUTIL!$CY:$DD,C$1,FALSE),IF($A$161="Or industriel",VLOOKUP($A177,OUTIL!$DG:$DL,C$1,FALSE),IF($A$161="Produits bruts d'origine animale et vegetale",VLOOKUP($A177,OUTIL!$DO:$DT,C$1,FALSE),IF($A$161="Produits bruts d'origine minerale",VLOOKUP($A177,OUTIL!$DW:$EB,C$1,FALSE),IF($A$161="Produits finis de consommation",VLOOKUP($A177,OUTIL!$EE:$EJ,C$1,FALSE),IF($A$161="Produits finis d'equipement agricole",VLOOKUP($A177,OUTIL!$EM:$ER,C$1,FALSE),IF($A$161="Produits finis d'equipement industriel",VLOOKUP($A177,OUTIL!$EU:$EZ,C$1,FALSE),"Ahmadovitch")))))))))/1000,0)</f>
        <v>6592</v>
      </c>
      <c r="D177" s="5">
        <f>ROUND(IF($A$161="Alimentation, boissons et tabacs",VLOOKUP($A177,OUTIL!$CH:$CM,D$1,FALSE),IF($A$161="Demi produits",VLOOKUP($A177,OUTIL!$CQ:$CV,D$1,FALSE),IF($A$161="Energie  et  lubrifiants",VLOOKUP($A177,OUTIL!$CY:$DD,D$1,FALSE),IF($A$161="Or industriel",VLOOKUP($A177,OUTIL!$DG:$DL,D$1,FALSE),IF($A$161="Produits bruts d'origine animale et vegetale",VLOOKUP($A177,OUTIL!$DO:$DT,D$1,FALSE),IF($A$161="Produits bruts d'origine minerale",VLOOKUP($A177,OUTIL!$DW:$EB,D$1,FALSE),IF($A$161="Produits finis de consommation",VLOOKUP($A177,OUTIL!$EE:$EJ,D$1,FALSE),IF($A$161="Produits finis d'equipement agricole",VLOOKUP($A177,OUTIL!$EM:$ER,D$1,FALSE),IF($A$161="Produits finis d'equipement industriel",VLOOKUP($A177,OUTIL!$EU:$EZ,D$1,FALSE),"Ahmadovitch")))))))))/1000,0)</f>
        <v>663347</v>
      </c>
      <c r="E177" s="5">
        <f>ROUND(IF($A$161="Alimentation, boissons et tabacs",VLOOKUP($A177,OUTIL!$CH:$CM,E$1,FALSE),IF($A$161="Demi produits",VLOOKUP($A177,OUTIL!$CQ:$CV,E$1,FALSE),IF($A$161="Energie  et  lubrifiants",VLOOKUP($A177,OUTIL!$CY:$DD,E$1,FALSE),IF($A$161="Or industriel",VLOOKUP($A177,OUTIL!$DG:$DL,E$1,FALSE),IF($A$161="Produits bruts d'origine animale et vegetale",VLOOKUP($A177,OUTIL!$DO:$DT,E$1,FALSE),IF($A$161="Produits bruts d'origine minerale",VLOOKUP($A177,OUTIL!$DW:$EB,E$1,FALSE),IF($A$161="Produits finis de consommation",VLOOKUP($A177,OUTIL!$EE:$EJ,E$1,FALSE),IF($A$161="Produits finis d'equipement agricole",VLOOKUP($A177,OUTIL!$EM:$ER,E$1,FALSE),IF($A$161="Produits finis d'equipement industriel",VLOOKUP($A177,OUTIL!$EU:$EZ,E$1,FALSE),"Ahmadovitch")))))))))/1000,0)</f>
        <v>8487</v>
      </c>
      <c r="F177" s="5">
        <f>ROUND(IF($A$161="Alimentation, boissons et tabacs",VLOOKUP($A177,OUTIL!$CH:$CM,F$1,FALSE),IF($A$161="Demi produits",VLOOKUP($A177,OUTIL!$CQ:$CV,F$1,FALSE),IF($A$161="Energie  et  lubrifiants",VLOOKUP($A177,OUTIL!$CY:$DD,F$1,FALSE),IF($A$161="Or industriel",VLOOKUP($A177,OUTIL!$DG:$DL,F$1,FALSE),IF($A$161="Produits bruts d'origine animale et vegetale",VLOOKUP($A177,OUTIL!$DO:$DT,F$1,FALSE),IF($A$161="Produits bruts d'origine minerale",VLOOKUP($A177,OUTIL!$DW:$EB,F$1,FALSE),IF($A$161="Produits finis de consommation",VLOOKUP($A177,OUTIL!$EE:$EJ,F$1,FALSE),IF($A$161="Produits finis d'equipement agricole",VLOOKUP($A177,OUTIL!$EM:$ER,F$1,FALSE),IF($A$161="Produits finis d'equipement industriel",VLOOKUP($A177,OUTIL!$EU:$EZ,F$1,FALSE),"Ahmadovitch")))))))))/1000,0)</f>
        <v>790281</v>
      </c>
    </row>
    <row r="178" spans="1:6" ht="16.5" x14ac:dyDescent="0.3">
      <c r="A178">
        <v>17</v>
      </c>
      <c r="B178" s="5" t="str">
        <f>IF($A$161="Alimentation, boissons et tabacs",VLOOKUP(VLOOKUP($A178,OUTIL!$CH:$CM,B$1,FALSE),REF!$K:$L,2,FALSE),IF($A$161="Demi produits",VLOOKUP(VLOOKUP($A178,OUTIL!$CQ:$CV,B$1,FALSE),REF!$N:$O,2,FALSE),IF($A$161="Energie  et  lubrifiants",VLOOKUP(VLOOKUP($A178,OUTIL!$CY:$DD,B$1,FALSE),REF!$Z:$AA,2,FALSE),IF($A$161="Or industriel",VLOOKUP(VLOOKUP($A178,OUTIL!$DG:$DL,B$1,FALSE),REF!$AC:$AD,2,FALSE),IF($A$161="Produits bruts d'origine animale et vegetale",VLOOKUP(VLOOKUP($A178,OUTIL!$DO:$DT,B$1,FALSE),REF!$Q:$R,2,FALSE),IF($A$161="Produits bruts d'origine minerale",VLOOKUP(VLOOKUP($A178,OUTIL!$DW:$EB,B$1,FALSE),REF!$AF:$AG,2,FALSE),IF($A$161="Produits finis de consommation",VLOOKUP(VLOOKUP($A178,OUTIL!$EE:$EJ,B$1,FALSE),REF!$T:$U,2,FALSE),IF($A$161="Produits finis d'equipement agricole",VLOOKUP(VLOOKUP($A178,OUTIL!$EM:$ER,B$1,FALSE),REF!$AI:$AJ,2,FALSE),IF($A$161="Produits finis d'equipement industriel",VLOOKUP(VLOOKUP($A178,OUTIL!$EU:$EZ,B$1,FALSE),REF!$W:$X,2,FALSE),"Ahmadovitch")))))))))</f>
        <v>Ouvrages divers en fer ou en acier</v>
      </c>
      <c r="C178" s="5">
        <f>ROUND(IF($A$161="Alimentation, boissons et tabacs",VLOOKUP($A178,OUTIL!$CH:$CM,C$1,FALSE),IF($A$161="Demi produits",VLOOKUP($A178,OUTIL!$CQ:$CV,C$1,FALSE),IF($A$161="Energie  et  lubrifiants",VLOOKUP($A178,OUTIL!$CY:$DD,C$1,FALSE),IF($A$161="Or industriel",VLOOKUP($A178,OUTIL!$DG:$DL,C$1,FALSE),IF($A$161="Produits bruts d'origine animale et vegetale",VLOOKUP($A178,OUTIL!$DO:$DT,C$1,FALSE),IF($A$161="Produits bruts d'origine minerale",VLOOKUP($A178,OUTIL!$DW:$EB,C$1,FALSE),IF($A$161="Produits finis de consommation",VLOOKUP($A178,OUTIL!$EE:$EJ,C$1,FALSE),IF($A$161="Produits finis d'equipement agricole",VLOOKUP($A178,OUTIL!$EM:$ER,C$1,FALSE),IF($A$161="Produits finis d'equipement industriel",VLOOKUP($A178,OUTIL!$EU:$EZ,C$1,FALSE),"Ahmadovitch")))))))))/1000,0)</f>
        <v>14063</v>
      </c>
      <c r="D178" s="5">
        <f>ROUND(IF($A$161="Alimentation, boissons et tabacs",VLOOKUP($A178,OUTIL!$CH:$CM,D$1,FALSE),IF($A$161="Demi produits",VLOOKUP($A178,OUTIL!$CQ:$CV,D$1,FALSE),IF($A$161="Energie  et  lubrifiants",VLOOKUP($A178,OUTIL!$CY:$DD,D$1,FALSE),IF($A$161="Or industriel",VLOOKUP($A178,OUTIL!$DG:$DL,D$1,FALSE),IF($A$161="Produits bruts d'origine animale et vegetale",VLOOKUP($A178,OUTIL!$DO:$DT,D$1,FALSE),IF($A$161="Produits bruts d'origine minerale",VLOOKUP($A178,OUTIL!$DW:$EB,D$1,FALSE),IF($A$161="Produits finis de consommation",VLOOKUP($A178,OUTIL!$EE:$EJ,D$1,FALSE),IF($A$161="Produits finis d'equipement agricole",VLOOKUP($A178,OUTIL!$EM:$ER,D$1,FALSE),IF($A$161="Produits finis d'equipement industriel",VLOOKUP($A178,OUTIL!$EU:$EZ,D$1,FALSE),"Ahmadovitch")))))))))/1000,0)</f>
        <v>543748</v>
      </c>
      <c r="E178" s="5">
        <f>ROUND(IF($A$161="Alimentation, boissons et tabacs",VLOOKUP($A178,OUTIL!$CH:$CM,E$1,FALSE),IF($A$161="Demi produits",VLOOKUP($A178,OUTIL!$CQ:$CV,E$1,FALSE),IF($A$161="Energie  et  lubrifiants",VLOOKUP($A178,OUTIL!$CY:$DD,E$1,FALSE),IF($A$161="Or industriel",VLOOKUP($A178,OUTIL!$DG:$DL,E$1,FALSE),IF($A$161="Produits bruts d'origine animale et vegetale",VLOOKUP($A178,OUTIL!$DO:$DT,E$1,FALSE),IF($A$161="Produits bruts d'origine minerale",VLOOKUP($A178,OUTIL!$DW:$EB,E$1,FALSE),IF($A$161="Produits finis de consommation",VLOOKUP($A178,OUTIL!$EE:$EJ,E$1,FALSE),IF($A$161="Produits finis d'equipement agricole",VLOOKUP($A178,OUTIL!$EM:$ER,E$1,FALSE),IF($A$161="Produits finis d'equipement industriel",VLOOKUP($A178,OUTIL!$EU:$EZ,E$1,FALSE),"Ahmadovitch")))))))))/1000,0)</f>
        <v>11370</v>
      </c>
      <c r="F178" s="5">
        <f>ROUND(IF($A$161="Alimentation, boissons et tabacs",VLOOKUP($A178,OUTIL!$CH:$CM,F$1,FALSE),IF($A$161="Demi produits",VLOOKUP($A178,OUTIL!$CQ:$CV,F$1,FALSE),IF($A$161="Energie  et  lubrifiants",VLOOKUP($A178,OUTIL!$CY:$DD,F$1,FALSE),IF($A$161="Or industriel",VLOOKUP($A178,OUTIL!$DG:$DL,F$1,FALSE),IF($A$161="Produits bruts d'origine animale et vegetale",VLOOKUP($A178,OUTIL!$DO:$DT,F$1,FALSE),IF($A$161="Produits bruts d'origine minerale",VLOOKUP($A178,OUTIL!$DW:$EB,F$1,FALSE),IF($A$161="Produits finis de consommation",VLOOKUP($A178,OUTIL!$EE:$EJ,F$1,FALSE),IF($A$161="Produits finis d'equipement agricole",VLOOKUP($A178,OUTIL!$EM:$ER,F$1,FALSE),IF($A$161="Produits finis d'equipement industriel",VLOOKUP($A178,OUTIL!$EU:$EZ,F$1,FALSE),"Ahmadovitch")))))))))/1000,0)</f>
        <v>445528</v>
      </c>
    </row>
    <row r="179" spans="1:6" ht="16.5" x14ac:dyDescent="0.3">
      <c r="A179">
        <v>18</v>
      </c>
      <c r="B179" s="5" t="str">
        <f>IF($A$161="Alimentation, boissons et tabacs",VLOOKUP(VLOOKUP($A179,OUTIL!$CH:$CM,B$1,FALSE),REF!$K:$L,2,FALSE),IF($A$161="Demi produits",VLOOKUP(VLOOKUP($A179,OUTIL!$CQ:$CV,B$1,FALSE),REF!$N:$O,2,FALSE),IF($A$161="Energie  et  lubrifiants",VLOOKUP(VLOOKUP($A179,OUTIL!$CY:$DD,B$1,FALSE),REF!$Z:$AA,2,FALSE),IF($A$161="Or industriel",VLOOKUP(VLOOKUP($A179,OUTIL!$DG:$DL,B$1,FALSE),REF!$AC:$AD,2,FALSE),IF($A$161="Produits bruts d'origine animale et vegetale",VLOOKUP(VLOOKUP($A179,OUTIL!$DO:$DT,B$1,FALSE),REF!$Q:$R,2,FALSE),IF($A$161="Produits bruts d'origine minerale",VLOOKUP(VLOOKUP($A179,OUTIL!$DW:$EB,B$1,FALSE),REF!$AF:$AG,2,FALSE),IF($A$161="Produits finis de consommation",VLOOKUP(VLOOKUP($A179,OUTIL!$EE:$EJ,B$1,FALSE),REF!$T:$U,2,FALSE),IF($A$161="Produits finis d'equipement agricole",VLOOKUP(VLOOKUP($A179,OUTIL!$EM:$ER,B$1,FALSE),REF!$AI:$AJ,2,FALSE),IF($A$161="Produits finis d'equipement industriel",VLOOKUP(VLOOKUP($A179,OUTIL!$EU:$EZ,B$1,FALSE),REF!$W:$X,2,FALSE),"Ahmadovitch")))))))))</f>
        <v>Tissus spéciaux, velours, dentelles et broderies</v>
      </c>
      <c r="C179" s="5">
        <f>ROUND(IF($A$161="Alimentation, boissons et tabacs",VLOOKUP($A179,OUTIL!$CH:$CM,C$1,FALSE),IF($A$161="Demi produits",VLOOKUP($A179,OUTIL!$CQ:$CV,C$1,FALSE),IF($A$161="Energie  et  lubrifiants",VLOOKUP($A179,OUTIL!$CY:$DD,C$1,FALSE),IF($A$161="Or industriel",VLOOKUP($A179,OUTIL!$DG:$DL,C$1,FALSE),IF($A$161="Produits bruts d'origine animale et vegetale",VLOOKUP($A179,OUTIL!$DO:$DT,C$1,FALSE),IF($A$161="Produits bruts d'origine minerale",VLOOKUP($A179,OUTIL!$DW:$EB,C$1,FALSE),IF($A$161="Produits finis de consommation",VLOOKUP($A179,OUTIL!$EE:$EJ,C$1,FALSE),IF($A$161="Produits finis d'equipement agricole",VLOOKUP($A179,OUTIL!$EM:$ER,C$1,FALSE),IF($A$161="Produits finis d'equipement industriel",VLOOKUP($A179,OUTIL!$EU:$EZ,C$1,FALSE),"Ahmadovitch")))))))))/1000,0)</f>
        <v>4926</v>
      </c>
      <c r="D179" s="5">
        <f>ROUND(IF($A$161="Alimentation, boissons et tabacs",VLOOKUP($A179,OUTIL!$CH:$CM,D$1,FALSE),IF($A$161="Demi produits",VLOOKUP($A179,OUTIL!$CQ:$CV,D$1,FALSE),IF($A$161="Energie  et  lubrifiants",VLOOKUP($A179,OUTIL!$CY:$DD,D$1,FALSE),IF($A$161="Or industriel",VLOOKUP($A179,OUTIL!$DG:$DL,D$1,FALSE),IF($A$161="Produits bruts d'origine animale et vegetale",VLOOKUP($A179,OUTIL!$DO:$DT,D$1,FALSE),IF($A$161="Produits bruts d'origine minerale",VLOOKUP($A179,OUTIL!$DW:$EB,D$1,FALSE),IF($A$161="Produits finis de consommation",VLOOKUP($A179,OUTIL!$EE:$EJ,D$1,FALSE),IF($A$161="Produits finis d'equipement agricole",VLOOKUP($A179,OUTIL!$EM:$ER,D$1,FALSE),IF($A$161="Produits finis d'equipement industriel",VLOOKUP($A179,OUTIL!$EU:$EZ,D$1,FALSE),"Ahmadovitch")))))))))/1000,0)</f>
        <v>518353</v>
      </c>
      <c r="E179" s="5">
        <f>ROUND(IF($A$161="Alimentation, boissons et tabacs",VLOOKUP($A179,OUTIL!$CH:$CM,E$1,FALSE),IF($A$161="Demi produits",VLOOKUP($A179,OUTIL!$CQ:$CV,E$1,FALSE),IF($A$161="Energie  et  lubrifiants",VLOOKUP($A179,OUTIL!$CY:$DD,E$1,FALSE),IF($A$161="Or industriel",VLOOKUP($A179,OUTIL!$DG:$DL,E$1,FALSE),IF($A$161="Produits bruts d'origine animale et vegetale",VLOOKUP($A179,OUTIL!$DO:$DT,E$1,FALSE),IF($A$161="Produits bruts d'origine minerale",VLOOKUP($A179,OUTIL!$DW:$EB,E$1,FALSE),IF($A$161="Produits finis de consommation",VLOOKUP($A179,OUTIL!$EE:$EJ,E$1,FALSE),IF($A$161="Produits finis d'equipement agricole",VLOOKUP($A179,OUTIL!$EM:$ER,E$1,FALSE),IF($A$161="Produits finis d'equipement industriel",VLOOKUP($A179,OUTIL!$EU:$EZ,E$1,FALSE),"Ahmadovitch")))))))))/1000,0)</f>
        <v>4444</v>
      </c>
      <c r="F179" s="5">
        <f>ROUND(IF($A$161="Alimentation, boissons et tabacs",VLOOKUP($A179,OUTIL!$CH:$CM,F$1,FALSE),IF($A$161="Demi produits",VLOOKUP($A179,OUTIL!$CQ:$CV,F$1,FALSE),IF($A$161="Energie  et  lubrifiants",VLOOKUP($A179,OUTIL!$CY:$DD,F$1,FALSE),IF($A$161="Or industriel",VLOOKUP($A179,OUTIL!$DG:$DL,F$1,FALSE),IF($A$161="Produits bruts d'origine animale et vegetale",VLOOKUP($A179,OUTIL!$DO:$DT,F$1,FALSE),IF($A$161="Produits bruts d'origine minerale",VLOOKUP($A179,OUTIL!$DW:$EB,F$1,FALSE),IF($A$161="Produits finis de consommation",VLOOKUP($A179,OUTIL!$EE:$EJ,F$1,FALSE),IF($A$161="Produits finis d'equipement agricole",VLOOKUP($A179,OUTIL!$EM:$ER,F$1,FALSE),IF($A$161="Produits finis d'equipement industriel",VLOOKUP($A179,OUTIL!$EU:$EZ,F$1,FALSE),"Ahmadovitch")))))))))/1000,0)</f>
        <v>478807</v>
      </c>
    </row>
    <row r="180" spans="1:6" ht="16.5" x14ac:dyDescent="0.3">
      <c r="A180">
        <v>19</v>
      </c>
      <c r="B180" s="5" t="str">
        <f>IF($A$161="Alimentation, boissons et tabacs",VLOOKUP(VLOOKUP($A180,OUTIL!$CH:$CM,B$1,FALSE),REF!$K:$L,2,FALSE),IF($A$161="Demi produits",VLOOKUP(VLOOKUP($A180,OUTIL!$CQ:$CV,B$1,FALSE),REF!$N:$O,2,FALSE),IF($A$161="Energie  et  lubrifiants",VLOOKUP(VLOOKUP($A180,OUTIL!$CY:$DD,B$1,FALSE),REF!$Z:$AA,2,FALSE),IF($A$161="Or industriel",VLOOKUP(VLOOKUP($A180,OUTIL!$DG:$DL,B$1,FALSE),REF!$AC:$AD,2,FALSE),IF($A$161="Produits bruts d'origine animale et vegetale",VLOOKUP(VLOOKUP($A180,OUTIL!$DO:$DT,B$1,FALSE),REF!$Q:$R,2,FALSE),IF($A$161="Produits bruts d'origine minerale",VLOOKUP(VLOOKUP($A180,OUTIL!$DW:$EB,B$1,FALSE),REF!$AF:$AG,2,FALSE),IF($A$161="Produits finis de consommation",VLOOKUP(VLOOKUP($A180,OUTIL!$EE:$EJ,B$1,FALSE),REF!$T:$U,2,FALSE),IF($A$161="Produits finis d'equipement agricole",VLOOKUP(VLOOKUP($A180,OUTIL!$EM:$ER,B$1,FALSE),REF!$AI:$AJ,2,FALSE),IF($A$161="Produits finis d'equipement industriel",VLOOKUP(VLOOKUP($A180,OUTIL!$EU:$EZ,B$1,FALSE),REF!$W:$X,2,FALSE),"Ahmadovitch")))))))))</f>
        <v>Savons; agents de surface organiques et préparations tensio-avtives</v>
      </c>
      <c r="C180" s="5">
        <f>ROUND(IF($A$161="Alimentation, boissons et tabacs",VLOOKUP($A180,OUTIL!$CH:$CM,C$1,FALSE),IF($A$161="Demi produits",VLOOKUP($A180,OUTIL!$CQ:$CV,C$1,FALSE),IF($A$161="Energie  et  lubrifiants",VLOOKUP($A180,OUTIL!$CY:$DD,C$1,FALSE),IF($A$161="Or industriel",VLOOKUP($A180,OUTIL!$DG:$DL,C$1,FALSE),IF($A$161="Produits bruts d'origine animale et vegetale",VLOOKUP($A180,OUTIL!$DO:$DT,C$1,FALSE),IF($A$161="Produits bruts d'origine minerale",VLOOKUP($A180,OUTIL!$DW:$EB,C$1,FALSE),IF($A$161="Produits finis de consommation",VLOOKUP($A180,OUTIL!$EE:$EJ,C$1,FALSE),IF($A$161="Produits finis d'equipement agricole",VLOOKUP($A180,OUTIL!$EM:$ER,C$1,FALSE),IF($A$161="Produits finis d'equipement industriel",VLOOKUP($A180,OUTIL!$EU:$EZ,C$1,FALSE),"Ahmadovitch")))))))))/1000,0)</f>
        <v>27496</v>
      </c>
      <c r="D180" s="5">
        <f>ROUND(IF($A$161="Alimentation, boissons et tabacs",VLOOKUP($A180,OUTIL!$CH:$CM,D$1,FALSE),IF($A$161="Demi produits",VLOOKUP($A180,OUTIL!$CQ:$CV,D$1,FALSE),IF($A$161="Energie  et  lubrifiants",VLOOKUP($A180,OUTIL!$CY:$DD,D$1,FALSE),IF($A$161="Or industriel",VLOOKUP($A180,OUTIL!$DG:$DL,D$1,FALSE),IF($A$161="Produits bruts d'origine animale et vegetale",VLOOKUP($A180,OUTIL!$DO:$DT,D$1,FALSE),IF($A$161="Produits bruts d'origine minerale",VLOOKUP($A180,OUTIL!$DW:$EB,D$1,FALSE),IF($A$161="Produits finis de consommation",VLOOKUP($A180,OUTIL!$EE:$EJ,D$1,FALSE),IF($A$161="Produits finis d'equipement agricole",VLOOKUP($A180,OUTIL!$EM:$ER,D$1,FALSE),IF($A$161="Produits finis d'equipement industriel",VLOOKUP($A180,OUTIL!$EU:$EZ,D$1,FALSE),"Ahmadovitch")))))))))/1000,0)</f>
        <v>481896</v>
      </c>
      <c r="E180" s="5">
        <f>ROUND(IF($A$161="Alimentation, boissons et tabacs",VLOOKUP($A180,OUTIL!$CH:$CM,E$1,FALSE),IF($A$161="Demi produits",VLOOKUP($A180,OUTIL!$CQ:$CV,E$1,FALSE),IF($A$161="Energie  et  lubrifiants",VLOOKUP($A180,OUTIL!$CY:$DD,E$1,FALSE),IF($A$161="Or industriel",VLOOKUP($A180,OUTIL!$DG:$DL,E$1,FALSE),IF($A$161="Produits bruts d'origine animale et vegetale",VLOOKUP($A180,OUTIL!$DO:$DT,E$1,FALSE),IF($A$161="Produits bruts d'origine minerale",VLOOKUP($A180,OUTIL!$DW:$EB,E$1,FALSE),IF($A$161="Produits finis de consommation",VLOOKUP($A180,OUTIL!$EE:$EJ,E$1,FALSE),IF($A$161="Produits finis d'equipement agricole",VLOOKUP($A180,OUTIL!$EM:$ER,E$1,FALSE),IF($A$161="Produits finis d'equipement industriel",VLOOKUP($A180,OUTIL!$EU:$EZ,E$1,FALSE),"Ahmadovitch")))))))))/1000,0)</f>
        <v>24320</v>
      </c>
      <c r="F180" s="5">
        <f>ROUND(IF($A$161="Alimentation, boissons et tabacs",VLOOKUP($A180,OUTIL!$CH:$CM,F$1,FALSE),IF($A$161="Demi produits",VLOOKUP($A180,OUTIL!$CQ:$CV,F$1,FALSE),IF($A$161="Energie  et  lubrifiants",VLOOKUP($A180,OUTIL!$CY:$DD,F$1,FALSE),IF($A$161="Or industriel",VLOOKUP($A180,OUTIL!$DG:$DL,F$1,FALSE),IF($A$161="Produits bruts d'origine animale et vegetale",VLOOKUP($A180,OUTIL!$DO:$DT,F$1,FALSE),IF($A$161="Produits bruts d'origine minerale",VLOOKUP($A180,OUTIL!$DW:$EB,F$1,FALSE),IF($A$161="Produits finis de consommation",VLOOKUP($A180,OUTIL!$EE:$EJ,F$1,FALSE),IF($A$161="Produits finis d'equipement agricole",VLOOKUP($A180,OUTIL!$EM:$ER,F$1,FALSE),IF($A$161="Produits finis d'equipement industriel",VLOOKUP($A180,OUTIL!$EU:$EZ,F$1,FALSE),"Ahmadovitch")))))))))/1000,0)</f>
        <v>416136</v>
      </c>
    </row>
    <row r="181" spans="1:6" ht="16.5" x14ac:dyDescent="0.3">
      <c r="A181">
        <v>20</v>
      </c>
      <c r="B181" s="5" t="str">
        <f>IF($A$161="Alimentation, boissons et tabacs",VLOOKUP(VLOOKUP($A181,OUTIL!$CH:$CM,B$1,FALSE),REF!$K:$L,2,FALSE),IF($A$161="Demi produits",VLOOKUP(VLOOKUP($A181,OUTIL!$CQ:$CV,B$1,FALSE),REF!$N:$O,2,FALSE),IF($A$161="Energie  et  lubrifiants",VLOOKUP(VLOOKUP($A181,OUTIL!$CY:$DD,B$1,FALSE),REF!$Z:$AA,2,FALSE),IF($A$161="Or industriel",VLOOKUP(VLOOKUP($A181,OUTIL!$DG:$DL,B$1,FALSE),REF!$AC:$AD,2,FALSE),IF($A$161="Produits bruts d'origine animale et vegetale",VLOOKUP(VLOOKUP($A181,OUTIL!$DO:$DT,B$1,FALSE),REF!$Q:$R,2,FALSE),IF($A$161="Produits bruts d'origine minerale",VLOOKUP(VLOOKUP($A181,OUTIL!$DW:$EB,B$1,FALSE),REF!$AF:$AG,2,FALSE),IF($A$161="Produits finis de consommation",VLOOKUP(VLOOKUP($A181,OUTIL!$EE:$EJ,B$1,FALSE),REF!$T:$U,2,FALSE),IF($A$161="Produits finis d'equipement agricole",VLOOKUP(VLOOKUP($A181,OUTIL!$EM:$ER,B$1,FALSE),REF!$AI:$AJ,2,FALSE),IF($A$161="Produits finis d'equipement industriel",VLOOKUP(VLOOKUP($A181,OUTIL!$EU:$EZ,B$1,FALSE),REF!$W:$X,2,FALSE),"Ahmadovitch")))))))))</f>
        <v>Articles divers en caoutchouc</v>
      </c>
      <c r="C181" s="5">
        <f>ROUND(IF($A$161="Alimentation, boissons et tabacs",VLOOKUP($A181,OUTIL!$CH:$CM,C$1,FALSE),IF($A$161="Demi produits",VLOOKUP($A181,OUTIL!$CQ:$CV,C$1,FALSE),IF($A$161="Energie  et  lubrifiants",VLOOKUP($A181,OUTIL!$CY:$DD,C$1,FALSE),IF($A$161="Or industriel",VLOOKUP($A181,OUTIL!$DG:$DL,C$1,FALSE),IF($A$161="Produits bruts d'origine animale et vegetale",VLOOKUP($A181,OUTIL!$DO:$DT,C$1,FALSE),IF($A$161="Produits bruts d'origine minerale",VLOOKUP($A181,OUTIL!$DW:$EB,C$1,FALSE),IF($A$161="Produits finis de consommation",VLOOKUP($A181,OUTIL!$EE:$EJ,C$1,FALSE),IF($A$161="Produits finis d'equipement agricole",VLOOKUP($A181,OUTIL!$EM:$ER,C$1,FALSE),IF($A$161="Produits finis d'equipement industriel",VLOOKUP($A181,OUTIL!$EU:$EZ,C$1,FALSE),"Ahmadovitch")))))))))/1000,0)</f>
        <v>5497</v>
      </c>
      <c r="D181" s="5">
        <f>ROUND(IF($A$161="Alimentation, boissons et tabacs",VLOOKUP($A181,OUTIL!$CH:$CM,D$1,FALSE),IF($A$161="Demi produits",VLOOKUP($A181,OUTIL!$CQ:$CV,D$1,FALSE),IF($A$161="Energie  et  lubrifiants",VLOOKUP($A181,OUTIL!$CY:$DD,D$1,FALSE),IF($A$161="Or industriel",VLOOKUP($A181,OUTIL!$DG:$DL,D$1,FALSE),IF($A$161="Produits bruts d'origine animale et vegetale",VLOOKUP($A181,OUTIL!$DO:$DT,D$1,FALSE),IF($A$161="Produits bruts d'origine minerale",VLOOKUP($A181,OUTIL!$DW:$EB,D$1,FALSE),IF($A$161="Produits finis de consommation",VLOOKUP($A181,OUTIL!$EE:$EJ,D$1,FALSE),IF($A$161="Produits finis d'equipement agricole",VLOOKUP($A181,OUTIL!$EM:$ER,D$1,FALSE),IF($A$161="Produits finis d'equipement industriel",VLOOKUP($A181,OUTIL!$EU:$EZ,D$1,FALSE),"Ahmadovitch")))))))))/1000,0)</f>
        <v>451043</v>
      </c>
      <c r="E181" s="5">
        <f>ROUND(IF($A$161="Alimentation, boissons et tabacs",VLOOKUP($A181,OUTIL!$CH:$CM,E$1,FALSE),IF($A$161="Demi produits",VLOOKUP($A181,OUTIL!$CQ:$CV,E$1,FALSE),IF($A$161="Energie  et  lubrifiants",VLOOKUP($A181,OUTIL!$CY:$DD,E$1,FALSE),IF($A$161="Or industriel",VLOOKUP($A181,OUTIL!$DG:$DL,E$1,FALSE),IF($A$161="Produits bruts d'origine animale et vegetale",VLOOKUP($A181,OUTIL!$DO:$DT,E$1,FALSE),IF($A$161="Produits bruts d'origine minerale",VLOOKUP($A181,OUTIL!$DW:$EB,E$1,FALSE),IF($A$161="Produits finis de consommation",VLOOKUP($A181,OUTIL!$EE:$EJ,E$1,FALSE),IF($A$161="Produits finis d'equipement agricole",VLOOKUP($A181,OUTIL!$EM:$ER,E$1,FALSE),IF($A$161="Produits finis d'equipement industriel",VLOOKUP($A181,OUTIL!$EU:$EZ,E$1,FALSE),"Ahmadovitch")))))))))/1000,0)</f>
        <v>5754</v>
      </c>
      <c r="F181" s="5">
        <f>ROUND(IF($A$161="Alimentation, boissons et tabacs",VLOOKUP($A181,OUTIL!$CH:$CM,F$1,FALSE),IF($A$161="Demi produits",VLOOKUP($A181,OUTIL!$CQ:$CV,F$1,FALSE),IF($A$161="Energie  et  lubrifiants",VLOOKUP($A181,OUTIL!$CY:$DD,F$1,FALSE),IF($A$161="Or industriel",VLOOKUP($A181,OUTIL!$DG:$DL,F$1,FALSE),IF($A$161="Produits bruts d'origine animale et vegetale",VLOOKUP($A181,OUTIL!$DO:$DT,F$1,FALSE),IF($A$161="Produits bruts d'origine minerale",VLOOKUP($A181,OUTIL!$DW:$EB,F$1,FALSE),IF($A$161="Produits finis de consommation",VLOOKUP($A181,OUTIL!$EE:$EJ,F$1,FALSE),IF($A$161="Produits finis d'equipement agricole",VLOOKUP($A181,OUTIL!$EM:$ER,F$1,FALSE),IF($A$161="Produits finis d'equipement industriel",VLOOKUP($A181,OUTIL!$EU:$EZ,F$1,FALSE),"Ahmadovitch")))))))))/1000,0)</f>
        <v>469158</v>
      </c>
    </row>
    <row r="182" spans="1:6" ht="16.5" x14ac:dyDescent="0.3">
      <c r="A182">
        <v>21</v>
      </c>
      <c r="B182" s="5" t="str">
        <f>IF($A$161="Alimentation, boissons et tabacs",VLOOKUP(VLOOKUP($A182,OUTIL!$CH:$CM,B$1,FALSE),REF!$K:$L,2,FALSE),IF($A$161="Demi produits",VLOOKUP(VLOOKUP($A182,OUTIL!$CQ:$CV,B$1,FALSE),REF!$N:$O,2,FALSE),IF($A$161="Energie  et  lubrifiants",VLOOKUP(VLOOKUP($A182,OUTIL!$CY:$DD,B$1,FALSE),REF!$Z:$AA,2,FALSE),IF($A$161="Or industriel",VLOOKUP(VLOOKUP($A182,OUTIL!$DG:$DL,B$1,FALSE),REF!$AC:$AD,2,FALSE),IF($A$161="Produits bruts d'origine animale et vegetale",VLOOKUP(VLOOKUP($A182,OUTIL!$DO:$DT,B$1,FALSE),REF!$Q:$R,2,FALSE),IF($A$161="Produits bruts d'origine minerale",VLOOKUP(VLOOKUP($A182,OUTIL!$DW:$EB,B$1,FALSE),REF!$AF:$AG,2,FALSE),IF($A$161="Produits finis de consommation",VLOOKUP(VLOOKUP($A182,OUTIL!$EE:$EJ,B$1,FALSE),REF!$T:$U,2,FALSE),IF($A$161="Produits finis d'equipement agricole",VLOOKUP(VLOOKUP($A182,OUTIL!$EM:$ER,B$1,FALSE),REF!$AI:$AJ,2,FALSE),IF($A$161="Produits finis d'equipement industriel",VLOOKUP(VLOOKUP($A182,OUTIL!$EU:$EZ,B$1,FALSE),REF!$W:$X,2,FALSE),"Ahmadovitch")))))))))</f>
        <v>Equipements électriques divers</v>
      </c>
      <c r="C182" s="5">
        <f>ROUND(IF($A$161="Alimentation, boissons et tabacs",VLOOKUP($A182,OUTIL!$CH:$CM,C$1,FALSE),IF($A$161="Demi produits",VLOOKUP($A182,OUTIL!$CQ:$CV,C$1,FALSE),IF($A$161="Energie  et  lubrifiants",VLOOKUP($A182,OUTIL!$CY:$DD,C$1,FALSE),IF($A$161="Or industriel",VLOOKUP($A182,OUTIL!$DG:$DL,C$1,FALSE),IF($A$161="Produits bruts d'origine animale et vegetale",VLOOKUP($A182,OUTIL!$DO:$DT,C$1,FALSE),IF($A$161="Produits bruts d'origine minerale",VLOOKUP($A182,OUTIL!$DW:$EB,C$1,FALSE),IF($A$161="Produits finis de consommation",VLOOKUP($A182,OUTIL!$EE:$EJ,C$1,FALSE),IF($A$161="Produits finis d'equipement agricole",VLOOKUP($A182,OUTIL!$EM:$ER,C$1,FALSE),IF($A$161="Produits finis d'equipement industriel",VLOOKUP($A182,OUTIL!$EU:$EZ,C$1,FALSE),"Ahmadovitch")))))))))/1000,0)</f>
        <v>2288</v>
      </c>
      <c r="D182" s="5">
        <f>ROUND(IF($A$161="Alimentation, boissons et tabacs",VLOOKUP($A182,OUTIL!$CH:$CM,D$1,FALSE),IF($A$161="Demi produits",VLOOKUP($A182,OUTIL!$CQ:$CV,D$1,FALSE),IF($A$161="Energie  et  lubrifiants",VLOOKUP($A182,OUTIL!$CY:$DD,D$1,FALSE),IF($A$161="Or industriel",VLOOKUP($A182,OUTIL!$DG:$DL,D$1,FALSE),IF($A$161="Produits bruts d'origine animale et vegetale",VLOOKUP($A182,OUTIL!$DO:$DT,D$1,FALSE),IF($A$161="Produits bruts d'origine minerale",VLOOKUP($A182,OUTIL!$DW:$EB,D$1,FALSE),IF($A$161="Produits finis de consommation",VLOOKUP($A182,OUTIL!$EE:$EJ,D$1,FALSE),IF($A$161="Produits finis d'equipement agricole",VLOOKUP($A182,OUTIL!$EM:$ER,D$1,FALSE),IF($A$161="Produits finis d'equipement industriel",VLOOKUP($A182,OUTIL!$EU:$EZ,D$1,FALSE),"Ahmadovitch")))))))))/1000,0)</f>
        <v>443961</v>
      </c>
      <c r="E182" s="5">
        <f>ROUND(IF($A$161="Alimentation, boissons et tabacs",VLOOKUP($A182,OUTIL!$CH:$CM,E$1,FALSE),IF($A$161="Demi produits",VLOOKUP($A182,OUTIL!$CQ:$CV,E$1,FALSE),IF($A$161="Energie  et  lubrifiants",VLOOKUP($A182,OUTIL!$CY:$DD,E$1,FALSE),IF($A$161="Or industriel",VLOOKUP($A182,OUTIL!$DG:$DL,E$1,FALSE),IF($A$161="Produits bruts d'origine animale et vegetale",VLOOKUP($A182,OUTIL!$DO:$DT,E$1,FALSE),IF($A$161="Produits bruts d'origine minerale",VLOOKUP($A182,OUTIL!$DW:$EB,E$1,FALSE),IF($A$161="Produits finis de consommation",VLOOKUP($A182,OUTIL!$EE:$EJ,E$1,FALSE),IF($A$161="Produits finis d'equipement agricole",VLOOKUP($A182,OUTIL!$EM:$ER,E$1,FALSE),IF($A$161="Produits finis d'equipement industriel",VLOOKUP($A182,OUTIL!$EU:$EZ,E$1,FALSE),"Ahmadovitch")))))))))/1000,0)</f>
        <v>2462</v>
      </c>
      <c r="F182" s="5">
        <f>ROUND(IF($A$161="Alimentation, boissons et tabacs",VLOOKUP($A182,OUTIL!$CH:$CM,F$1,FALSE),IF($A$161="Demi produits",VLOOKUP($A182,OUTIL!$CQ:$CV,F$1,FALSE),IF($A$161="Energie  et  lubrifiants",VLOOKUP($A182,OUTIL!$CY:$DD,F$1,FALSE),IF($A$161="Or industriel",VLOOKUP($A182,OUTIL!$DG:$DL,F$1,FALSE),IF($A$161="Produits bruts d'origine animale et vegetale",VLOOKUP($A182,OUTIL!$DO:$DT,F$1,FALSE),IF($A$161="Produits bruts d'origine minerale",VLOOKUP($A182,OUTIL!$DW:$EB,F$1,FALSE),IF($A$161="Produits finis de consommation",VLOOKUP($A182,OUTIL!$EE:$EJ,F$1,FALSE),IF($A$161="Produits finis d'equipement agricole",VLOOKUP($A182,OUTIL!$EM:$ER,F$1,FALSE),IF($A$161="Produits finis d'equipement industriel",VLOOKUP($A182,OUTIL!$EU:$EZ,F$1,FALSE),"Ahmadovitch")))))))))/1000,0)</f>
        <v>454231</v>
      </c>
    </row>
    <row r="183" spans="1:6" ht="16.5" x14ac:dyDescent="0.3">
      <c r="A183">
        <v>22</v>
      </c>
      <c r="B183" s="5" t="str">
        <f>IF($A$161="Alimentation, boissons et tabacs",VLOOKUP(VLOOKUP($A183,OUTIL!$CH:$CM,B$1,FALSE),REF!$K:$L,2,FALSE),IF($A$161="Demi produits",VLOOKUP(VLOOKUP($A183,OUTIL!$CQ:$CV,B$1,FALSE),REF!$N:$O,2,FALSE),IF($A$161="Energie  et  lubrifiants",VLOOKUP(VLOOKUP($A183,OUTIL!$CY:$DD,B$1,FALSE),REF!$Z:$AA,2,FALSE),IF($A$161="Or industriel",VLOOKUP(VLOOKUP($A183,OUTIL!$DG:$DL,B$1,FALSE),REF!$AC:$AD,2,FALSE),IF($A$161="Produits bruts d'origine animale et vegetale",VLOOKUP(VLOOKUP($A183,OUTIL!$DO:$DT,B$1,FALSE),REF!$Q:$R,2,FALSE),IF($A$161="Produits bruts d'origine minerale",VLOOKUP(VLOOKUP($A183,OUTIL!$DW:$EB,B$1,FALSE),REF!$AF:$AG,2,FALSE),IF($A$161="Produits finis de consommation",VLOOKUP(VLOOKUP($A183,OUTIL!$EE:$EJ,B$1,FALSE),REF!$T:$U,2,FALSE),IF($A$161="Produits finis d'equipement agricole",VLOOKUP(VLOOKUP($A183,OUTIL!$EM:$ER,B$1,FALSE),REF!$AI:$AJ,2,FALSE),IF($A$161="Produits finis d'equipement industriel",VLOOKUP(VLOOKUP($A183,OUTIL!$EU:$EZ,B$1,FALSE),REF!$W:$X,2,FALSE),"Ahmadovitch")))))))))</f>
        <v>Sacs, malles et ouvrages divers en cuir</v>
      </c>
      <c r="C183" s="5">
        <f>ROUND(IF($A$161="Alimentation, boissons et tabacs",VLOOKUP($A183,OUTIL!$CH:$CM,C$1,FALSE),IF($A$161="Demi produits",VLOOKUP($A183,OUTIL!$CQ:$CV,C$1,FALSE),IF($A$161="Energie  et  lubrifiants",VLOOKUP($A183,OUTIL!$CY:$DD,C$1,FALSE),IF($A$161="Or industriel",VLOOKUP($A183,OUTIL!$DG:$DL,C$1,FALSE),IF($A$161="Produits bruts d'origine animale et vegetale",VLOOKUP($A183,OUTIL!$DO:$DT,C$1,FALSE),IF($A$161="Produits bruts d'origine minerale",VLOOKUP($A183,OUTIL!$DW:$EB,C$1,FALSE),IF($A$161="Produits finis de consommation",VLOOKUP($A183,OUTIL!$EE:$EJ,C$1,FALSE),IF($A$161="Produits finis d'equipement agricole",VLOOKUP($A183,OUTIL!$EM:$ER,C$1,FALSE),IF($A$161="Produits finis d'equipement industriel",VLOOKUP($A183,OUTIL!$EU:$EZ,C$1,FALSE),"Ahmadovitch")))))))))/1000,0)</f>
        <v>2708</v>
      </c>
      <c r="D183" s="5">
        <f>ROUND(IF($A$161="Alimentation, boissons et tabacs",VLOOKUP($A183,OUTIL!$CH:$CM,D$1,FALSE),IF($A$161="Demi produits",VLOOKUP($A183,OUTIL!$CQ:$CV,D$1,FALSE),IF($A$161="Energie  et  lubrifiants",VLOOKUP($A183,OUTIL!$CY:$DD,D$1,FALSE),IF($A$161="Or industriel",VLOOKUP($A183,OUTIL!$DG:$DL,D$1,FALSE),IF($A$161="Produits bruts d'origine animale et vegetale",VLOOKUP($A183,OUTIL!$DO:$DT,D$1,FALSE),IF($A$161="Produits bruts d'origine minerale",VLOOKUP($A183,OUTIL!$DW:$EB,D$1,FALSE),IF($A$161="Produits finis de consommation",VLOOKUP($A183,OUTIL!$EE:$EJ,D$1,FALSE),IF($A$161="Produits finis d'equipement agricole",VLOOKUP($A183,OUTIL!$EM:$ER,D$1,FALSE),IF($A$161="Produits finis d'equipement industriel",VLOOKUP($A183,OUTIL!$EU:$EZ,D$1,FALSE),"Ahmadovitch")))))))))/1000,0)</f>
        <v>439758</v>
      </c>
      <c r="E183" s="5">
        <f>ROUND(IF($A$161="Alimentation, boissons et tabacs",VLOOKUP($A183,OUTIL!$CH:$CM,E$1,FALSE),IF($A$161="Demi produits",VLOOKUP($A183,OUTIL!$CQ:$CV,E$1,FALSE),IF($A$161="Energie  et  lubrifiants",VLOOKUP($A183,OUTIL!$CY:$DD,E$1,FALSE),IF($A$161="Or industriel",VLOOKUP($A183,OUTIL!$DG:$DL,E$1,FALSE),IF($A$161="Produits bruts d'origine animale et vegetale",VLOOKUP($A183,OUTIL!$DO:$DT,E$1,FALSE),IF($A$161="Produits bruts d'origine minerale",VLOOKUP($A183,OUTIL!$DW:$EB,E$1,FALSE),IF($A$161="Produits finis de consommation",VLOOKUP($A183,OUTIL!$EE:$EJ,E$1,FALSE),IF($A$161="Produits finis d'equipement agricole",VLOOKUP($A183,OUTIL!$EM:$ER,E$1,FALSE),IF($A$161="Produits finis d'equipement industriel",VLOOKUP($A183,OUTIL!$EU:$EZ,E$1,FALSE),"Ahmadovitch")))))))))/1000,0)</f>
        <v>2823</v>
      </c>
      <c r="F183" s="5">
        <f>ROUND(IF($A$161="Alimentation, boissons et tabacs",VLOOKUP($A183,OUTIL!$CH:$CM,F$1,FALSE),IF($A$161="Demi produits",VLOOKUP($A183,OUTIL!$CQ:$CV,F$1,FALSE),IF($A$161="Energie  et  lubrifiants",VLOOKUP($A183,OUTIL!$CY:$DD,F$1,FALSE),IF($A$161="Or industriel",VLOOKUP($A183,OUTIL!$DG:$DL,F$1,FALSE),IF($A$161="Produits bruts d'origine animale et vegetale",VLOOKUP($A183,OUTIL!$DO:$DT,F$1,FALSE),IF($A$161="Produits bruts d'origine minerale",VLOOKUP($A183,OUTIL!$DW:$EB,F$1,FALSE),IF($A$161="Produits finis de consommation",VLOOKUP($A183,OUTIL!$EE:$EJ,F$1,FALSE),IF($A$161="Produits finis d'equipement agricole",VLOOKUP($A183,OUTIL!$EM:$ER,F$1,FALSE),IF($A$161="Produits finis d'equipement industriel",VLOOKUP($A183,OUTIL!$EU:$EZ,F$1,FALSE),"Ahmadovitch")))))))))/1000,0)</f>
        <v>476820</v>
      </c>
    </row>
    <row r="184" spans="1:6" ht="16.5" x14ac:dyDescent="0.3">
      <c r="A184">
        <v>23</v>
      </c>
      <c r="B184" s="5" t="str">
        <f>IF($A$161="Alimentation, boissons et tabacs",VLOOKUP(VLOOKUP($A184,OUTIL!$CH:$CM,B$1,FALSE),REF!$K:$L,2,FALSE),IF($A$161="Demi produits",VLOOKUP(VLOOKUP($A184,OUTIL!$CQ:$CV,B$1,FALSE),REF!$N:$O,2,FALSE),IF($A$161="Energie  et  lubrifiants",VLOOKUP(VLOOKUP($A184,OUTIL!$CY:$DD,B$1,FALSE),REF!$Z:$AA,2,FALSE),IF($A$161="Or industriel",VLOOKUP(VLOOKUP($A184,OUTIL!$DG:$DL,B$1,FALSE),REF!$AC:$AD,2,FALSE),IF($A$161="Produits bruts d'origine animale et vegetale",VLOOKUP(VLOOKUP($A184,OUTIL!$DO:$DT,B$1,FALSE),REF!$Q:$R,2,FALSE),IF($A$161="Produits bruts d'origine minerale",VLOOKUP(VLOOKUP($A184,OUTIL!$DW:$EB,B$1,FALSE),REF!$AF:$AG,2,FALSE),IF($A$161="Produits finis de consommation",VLOOKUP(VLOOKUP($A184,OUTIL!$EE:$EJ,B$1,FALSE),REF!$T:$U,2,FALSE),IF($A$161="Produits finis d'equipement agricole",VLOOKUP(VLOOKUP($A184,OUTIL!$EM:$ER,B$1,FALSE),REF!$AI:$AJ,2,FALSE),IF($A$161="Produits finis d'equipement industriel",VLOOKUP(VLOOKUP($A184,OUTIL!$EU:$EZ,B$1,FALSE),REF!$W:$X,2,FALSE),"Ahmadovitch")))))))))</f>
        <v>Papiers finis et ouvrages en papier</v>
      </c>
      <c r="C184" s="5">
        <f>ROUND(IF($A$161="Alimentation, boissons et tabacs",VLOOKUP($A184,OUTIL!$CH:$CM,C$1,FALSE),IF($A$161="Demi produits",VLOOKUP($A184,OUTIL!$CQ:$CV,C$1,FALSE),IF($A$161="Energie  et  lubrifiants",VLOOKUP($A184,OUTIL!$CY:$DD,C$1,FALSE),IF($A$161="Or industriel",VLOOKUP($A184,OUTIL!$DG:$DL,C$1,FALSE),IF($A$161="Produits bruts d'origine animale et vegetale",VLOOKUP($A184,OUTIL!$DO:$DT,C$1,FALSE),IF($A$161="Produits bruts d'origine minerale",VLOOKUP($A184,OUTIL!$DW:$EB,C$1,FALSE),IF($A$161="Produits finis de consommation",VLOOKUP($A184,OUTIL!$EE:$EJ,C$1,FALSE),IF($A$161="Produits finis d'equipement agricole",VLOOKUP($A184,OUTIL!$EM:$ER,C$1,FALSE),IF($A$161="Produits finis d'equipement industriel",VLOOKUP($A184,OUTIL!$EU:$EZ,C$1,FALSE),"Ahmadovitch")))))))))/1000,0)</f>
        <v>15507</v>
      </c>
      <c r="D184" s="5">
        <f>ROUND(IF($A$161="Alimentation, boissons et tabacs",VLOOKUP($A184,OUTIL!$CH:$CM,D$1,FALSE),IF($A$161="Demi produits",VLOOKUP($A184,OUTIL!$CQ:$CV,D$1,FALSE),IF($A$161="Energie  et  lubrifiants",VLOOKUP($A184,OUTIL!$CY:$DD,D$1,FALSE),IF($A$161="Or industriel",VLOOKUP($A184,OUTIL!$DG:$DL,D$1,FALSE),IF($A$161="Produits bruts d'origine animale et vegetale",VLOOKUP($A184,OUTIL!$DO:$DT,D$1,FALSE),IF($A$161="Produits bruts d'origine minerale",VLOOKUP($A184,OUTIL!$DW:$EB,D$1,FALSE),IF($A$161="Produits finis de consommation",VLOOKUP($A184,OUTIL!$EE:$EJ,D$1,FALSE),IF($A$161="Produits finis d'equipement agricole",VLOOKUP($A184,OUTIL!$EM:$ER,D$1,FALSE),IF($A$161="Produits finis d'equipement industriel",VLOOKUP($A184,OUTIL!$EU:$EZ,D$1,FALSE),"Ahmadovitch")))))))))/1000,0)</f>
        <v>399169</v>
      </c>
      <c r="E184" s="5">
        <f>ROUND(IF($A$161="Alimentation, boissons et tabacs",VLOOKUP($A184,OUTIL!$CH:$CM,E$1,FALSE),IF($A$161="Demi produits",VLOOKUP($A184,OUTIL!$CQ:$CV,E$1,FALSE),IF($A$161="Energie  et  lubrifiants",VLOOKUP($A184,OUTIL!$CY:$DD,E$1,FALSE),IF($A$161="Or industriel",VLOOKUP($A184,OUTIL!$DG:$DL,E$1,FALSE),IF($A$161="Produits bruts d'origine animale et vegetale",VLOOKUP($A184,OUTIL!$DO:$DT,E$1,FALSE),IF($A$161="Produits bruts d'origine minerale",VLOOKUP($A184,OUTIL!$DW:$EB,E$1,FALSE),IF($A$161="Produits finis de consommation",VLOOKUP($A184,OUTIL!$EE:$EJ,E$1,FALSE),IF($A$161="Produits finis d'equipement agricole",VLOOKUP($A184,OUTIL!$EM:$ER,E$1,FALSE),IF($A$161="Produits finis d'equipement industriel",VLOOKUP($A184,OUTIL!$EU:$EZ,E$1,FALSE),"Ahmadovitch")))))))))/1000,0)</f>
        <v>14716</v>
      </c>
      <c r="F184" s="5">
        <f>ROUND(IF($A$161="Alimentation, boissons et tabacs",VLOOKUP($A184,OUTIL!$CH:$CM,F$1,FALSE),IF($A$161="Demi produits",VLOOKUP($A184,OUTIL!$CQ:$CV,F$1,FALSE),IF($A$161="Energie  et  lubrifiants",VLOOKUP($A184,OUTIL!$CY:$DD,F$1,FALSE),IF($A$161="Or industriel",VLOOKUP($A184,OUTIL!$DG:$DL,F$1,FALSE),IF($A$161="Produits bruts d'origine animale et vegetale",VLOOKUP($A184,OUTIL!$DO:$DT,F$1,FALSE),IF($A$161="Produits bruts d'origine minerale",VLOOKUP($A184,OUTIL!$DW:$EB,F$1,FALSE),IF($A$161="Produits finis de consommation",VLOOKUP($A184,OUTIL!$EE:$EJ,F$1,FALSE),IF($A$161="Produits finis d'equipement agricole",VLOOKUP($A184,OUTIL!$EM:$ER,F$1,FALSE),IF($A$161="Produits finis d'equipement industriel",VLOOKUP($A184,OUTIL!$EU:$EZ,F$1,FALSE),"Ahmadovitch")))))))))/1000,0)</f>
        <v>364746</v>
      </c>
    </row>
    <row r="185" spans="1:6" ht="16.5" x14ac:dyDescent="0.3">
      <c r="A185">
        <v>24</v>
      </c>
      <c r="B185" s="5" t="str">
        <f>IF($A$161="Alimentation, boissons et tabacs",VLOOKUP(VLOOKUP($A185,OUTIL!$CH:$CM,B$1,FALSE),REF!$K:$L,2,FALSE),IF($A$161="Demi produits",VLOOKUP(VLOOKUP($A185,OUTIL!$CQ:$CV,B$1,FALSE),REF!$N:$O,2,FALSE),IF($A$161="Energie  et  lubrifiants",VLOOKUP(VLOOKUP($A185,OUTIL!$CY:$DD,B$1,FALSE),REF!$Z:$AA,2,FALSE),IF($A$161="Or industriel",VLOOKUP(VLOOKUP($A185,OUTIL!$DG:$DL,B$1,FALSE),REF!$AC:$AD,2,FALSE),IF($A$161="Produits bruts d'origine animale et vegetale",VLOOKUP(VLOOKUP($A185,OUTIL!$DO:$DT,B$1,FALSE),REF!$Q:$R,2,FALSE),IF($A$161="Produits bruts d'origine minerale",VLOOKUP(VLOOKUP($A185,OUTIL!$DW:$EB,B$1,FALSE),REF!$AF:$AG,2,FALSE),IF($A$161="Produits finis de consommation",VLOOKUP(VLOOKUP($A185,OUTIL!$EE:$EJ,B$1,FALSE),REF!$T:$U,2,FALSE),IF($A$161="Produits finis d'equipement agricole",VLOOKUP(VLOOKUP($A185,OUTIL!$EM:$ER,B$1,FALSE),REF!$AI:$AJ,2,FALSE),IF($A$161="Produits finis d'equipement industriel",VLOOKUP(VLOOKUP($A185,OUTIL!$EU:$EZ,B$1,FALSE),REF!$W:$X,2,FALSE),"Ahmadovitch")))))))))</f>
        <v>Couvertures, linge  et autres articles textiles confectionnés</v>
      </c>
      <c r="C185" s="5">
        <f>ROUND(IF($A$161="Alimentation, boissons et tabacs",VLOOKUP($A185,OUTIL!$CH:$CM,C$1,FALSE),IF($A$161="Demi produits",VLOOKUP($A185,OUTIL!$CQ:$CV,C$1,FALSE),IF($A$161="Energie  et  lubrifiants",VLOOKUP($A185,OUTIL!$CY:$DD,C$1,FALSE),IF($A$161="Or industriel",VLOOKUP($A185,OUTIL!$DG:$DL,C$1,FALSE),IF($A$161="Produits bruts d'origine animale et vegetale",VLOOKUP($A185,OUTIL!$DO:$DT,C$1,FALSE),IF($A$161="Produits bruts d'origine minerale",VLOOKUP($A185,OUTIL!$DW:$EB,C$1,FALSE),IF($A$161="Produits finis de consommation",VLOOKUP($A185,OUTIL!$EE:$EJ,C$1,FALSE),IF($A$161="Produits finis d'equipement agricole",VLOOKUP($A185,OUTIL!$EM:$ER,C$1,FALSE),IF($A$161="Produits finis d'equipement industriel",VLOOKUP($A185,OUTIL!$EU:$EZ,C$1,FALSE),"Ahmadovitch")))))))))/1000,0)</f>
        <v>5696</v>
      </c>
      <c r="D185" s="5">
        <f>ROUND(IF($A$161="Alimentation, boissons et tabacs",VLOOKUP($A185,OUTIL!$CH:$CM,D$1,FALSE),IF($A$161="Demi produits",VLOOKUP($A185,OUTIL!$CQ:$CV,D$1,FALSE),IF($A$161="Energie  et  lubrifiants",VLOOKUP($A185,OUTIL!$CY:$DD,D$1,FALSE),IF($A$161="Or industriel",VLOOKUP($A185,OUTIL!$DG:$DL,D$1,FALSE),IF($A$161="Produits bruts d'origine animale et vegetale",VLOOKUP($A185,OUTIL!$DO:$DT,D$1,FALSE),IF($A$161="Produits bruts d'origine minerale",VLOOKUP($A185,OUTIL!$DW:$EB,D$1,FALSE),IF($A$161="Produits finis de consommation",VLOOKUP($A185,OUTIL!$EE:$EJ,D$1,FALSE),IF($A$161="Produits finis d'equipement agricole",VLOOKUP($A185,OUTIL!$EM:$ER,D$1,FALSE),IF($A$161="Produits finis d'equipement industriel",VLOOKUP($A185,OUTIL!$EU:$EZ,D$1,FALSE),"Ahmadovitch")))))))))/1000,0)</f>
        <v>340410</v>
      </c>
      <c r="E185" s="5">
        <f>ROUND(IF($A$161="Alimentation, boissons et tabacs",VLOOKUP($A185,OUTIL!$CH:$CM,E$1,FALSE),IF($A$161="Demi produits",VLOOKUP($A185,OUTIL!$CQ:$CV,E$1,FALSE),IF($A$161="Energie  et  lubrifiants",VLOOKUP($A185,OUTIL!$CY:$DD,E$1,FALSE),IF($A$161="Or industriel",VLOOKUP($A185,OUTIL!$DG:$DL,E$1,FALSE),IF($A$161="Produits bruts d'origine animale et vegetale",VLOOKUP($A185,OUTIL!$DO:$DT,E$1,FALSE),IF($A$161="Produits bruts d'origine minerale",VLOOKUP($A185,OUTIL!$DW:$EB,E$1,FALSE),IF($A$161="Produits finis de consommation",VLOOKUP($A185,OUTIL!$EE:$EJ,E$1,FALSE),IF($A$161="Produits finis d'equipement agricole",VLOOKUP($A185,OUTIL!$EM:$ER,E$1,FALSE),IF($A$161="Produits finis d'equipement industriel",VLOOKUP($A185,OUTIL!$EU:$EZ,E$1,FALSE),"Ahmadovitch")))))))))/1000,0)</f>
        <v>5159</v>
      </c>
      <c r="F185" s="5">
        <f>ROUND(IF($A$161="Alimentation, boissons et tabacs",VLOOKUP($A185,OUTIL!$CH:$CM,F$1,FALSE),IF($A$161="Demi produits",VLOOKUP($A185,OUTIL!$CQ:$CV,F$1,FALSE),IF($A$161="Energie  et  lubrifiants",VLOOKUP($A185,OUTIL!$CY:$DD,F$1,FALSE),IF($A$161="Or industriel",VLOOKUP($A185,OUTIL!$DG:$DL,F$1,FALSE),IF($A$161="Produits bruts d'origine animale et vegetale",VLOOKUP($A185,OUTIL!$DO:$DT,F$1,FALSE),IF($A$161="Produits bruts d'origine minerale",VLOOKUP($A185,OUTIL!$DW:$EB,F$1,FALSE),IF($A$161="Produits finis de consommation",VLOOKUP($A185,OUTIL!$EE:$EJ,F$1,FALSE),IF($A$161="Produits finis d'equipement agricole",VLOOKUP($A185,OUTIL!$EM:$ER,F$1,FALSE),IF($A$161="Produits finis d'equipement industriel",VLOOKUP($A185,OUTIL!$EU:$EZ,F$1,FALSE),"Ahmadovitch")))))))))/1000,0)</f>
        <v>315735</v>
      </c>
    </row>
    <row r="186" spans="1:6" ht="16.5" x14ac:dyDescent="0.3">
      <c r="A186">
        <v>25</v>
      </c>
      <c r="B186" s="5" t="str">
        <f>IF($A$161="Alimentation, boissons et tabacs",VLOOKUP(VLOOKUP($A186,OUTIL!$CH:$CM,B$1,FALSE),REF!$K:$L,2,FALSE),IF($A$161="Demi produits",VLOOKUP(VLOOKUP($A186,OUTIL!$CQ:$CV,B$1,FALSE),REF!$N:$O,2,FALSE),IF($A$161="Energie  et  lubrifiants",VLOOKUP(VLOOKUP($A186,OUTIL!$CY:$DD,B$1,FALSE),REF!$Z:$AA,2,FALSE),IF($A$161="Or industriel",VLOOKUP(VLOOKUP($A186,OUTIL!$DG:$DL,B$1,FALSE),REF!$AC:$AD,2,FALSE),IF($A$161="Produits bruts d'origine animale et vegetale",VLOOKUP(VLOOKUP($A186,OUTIL!$DO:$DT,B$1,FALSE),REF!$Q:$R,2,FALSE),IF($A$161="Produits bruts d'origine minerale",VLOOKUP(VLOOKUP($A186,OUTIL!$DW:$EB,B$1,FALSE),REF!$AF:$AG,2,FALSE),IF($A$161="Produits finis de consommation",VLOOKUP(VLOOKUP($A186,OUTIL!$EE:$EJ,B$1,FALSE),REF!$T:$U,2,FALSE),IF($A$161="Produits finis d'equipement agricole",VLOOKUP(VLOOKUP($A186,OUTIL!$EM:$ER,B$1,FALSE),REF!$AI:$AJ,2,FALSE),IF($A$161="Produits finis d'equipement industriel",VLOOKUP(VLOOKUP($A186,OUTIL!$EU:$EZ,B$1,FALSE),REF!$W:$X,2,FALSE),"Ahmadovitch")))))))))</f>
        <v>Ouvrages divers en verre</v>
      </c>
      <c r="C186" s="5">
        <f>ROUND(IF($A$161="Alimentation, boissons et tabacs",VLOOKUP($A186,OUTIL!$CH:$CM,C$1,FALSE),IF($A$161="Demi produits",VLOOKUP($A186,OUTIL!$CQ:$CV,C$1,FALSE),IF($A$161="Energie  et  lubrifiants",VLOOKUP($A186,OUTIL!$CY:$DD,C$1,FALSE),IF($A$161="Or industriel",VLOOKUP($A186,OUTIL!$DG:$DL,C$1,FALSE),IF($A$161="Produits bruts d'origine animale et vegetale",VLOOKUP($A186,OUTIL!$DO:$DT,C$1,FALSE),IF($A$161="Produits bruts d'origine minerale",VLOOKUP($A186,OUTIL!$DW:$EB,C$1,FALSE),IF($A$161="Produits finis de consommation",VLOOKUP($A186,OUTIL!$EE:$EJ,C$1,FALSE),IF($A$161="Produits finis d'equipement agricole",VLOOKUP($A186,OUTIL!$EM:$ER,C$1,FALSE),IF($A$161="Produits finis d'equipement industriel",VLOOKUP($A186,OUTIL!$EU:$EZ,C$1,FALSE),"Ahmadovitch")))))))))/1000,0)</f>
        <v>17687</v>
      </c>
      <c r="D186" s="5">
        <f>ROUND(IF($A$161="Alimentation, boissons et tabacs",VLOOKUP($A186,OUTIL!$CH:$CM,D$1,FALSE),IF($A$161="Demi produits",VLOOKUP($A186,OUTIL!$CQ:$CV,D$1,FALSE),IF($A$161="Energie  et  lubrifiants",VLOOKUP($A186,OUTIL!$CY:$DD,D$1,FALSE),IF($A$161="Or industriel",VLOOKUP($A186,OUTIL!$DG:$DL,D$1,FALSE),IF($A$161="Produits bruts d'origine animale et vegetale",VLOOKUP($A186,OUTIL!$DO:$DT,D$1,FALSE),IF($A$161="Produits bruts d'origine minerale",VLOOKUP($A186,OUTIL!$DW:$EB,D$1,FALSE),IF($A$161="Produits finis de consommation",VLOOKUP($A186,OUTIL!$EE:$EJ,D$1,FALSE),IF($A$161="Produits finis d'equipement agricole",VLOOKUP($A186,OUTIL!$EM:$ER,D$1,FALSE),IF($A$161="Produits finis d'equipement industriel",VLOOKUP($A186,OUTIL!$EU:$EZ,D$1,FALSE),"Ahmadovitch")))))))))/1000,0)</f>
        <v>339272</v>
      </c>
      <c r="E186" s="5">
        <f>ROUND(IF($A$161="Alimentation, boissons et tabacs",VLOOKUP($A186,OUTIL!$CH:$CM,E$1,FALSE),IF($A$161="Demi produits",VLOOKUP($A186,OUTIL!$CQ:$CV,E$1,FALSE),IF($A$161="Energie  et  lubrifiants",VLOOKUP($A186,OUTIL!$CY:$DD,E$1,FALSE),IF($A$161="Or industriel",VLOOKUP($A186,OUTIL!$DG:$DL,E$1,FALSE),IF($A$161="Produits bruts d'origine animale et vegetale",VLOOKUP($A186,OUTIL!$DO:$DT,E$1,FALSE),IF($A$161="Produits bruts d'origine minerale",VLOOKUP($A186,OUTIL!$DW:$EB,E$1,FALSE),IF($A$161="Produits finis de consommation",VLOOKUP($A186,OUTIL!$EE:$EJ,E$1,FALSE),IF($A$161="Produits finis d'equipement agricole",VLOOKUP($A186,OUTIL!$EM:$ER,E$1,FALSE),IF($A$161="Produits finis d'equipement industriel",VLOOKUP($A186,OUTIL!$EU:$EZ,E$1,FALSE),"Ahmadovitch")))))))))/1000,0)</f>
        <v>14632</v>
      </c>
      <c r="F186" s="5">
        <f>ROUND(IF($A$161="Alimentation, boissons et tabacs",VLOOKUP($A186,OUTIL!$CH:$CM,F$1,FALSE),IF($A$161="Demi produits",VLOOKUP($A186,OUTIL!$CQ:$CV,F$1,FALSE),IF($A$161="Energie  et  lubrifiants",VLOOKUP($A186,OUTIL!$CY:$DD,F$1,FALSE),IF($A$161="Or industriel",VLOOKUP($A186,OUTIL!$DG:$DL,F$1,FALSE),IF($A$161="Produits bruts d'origine animale et vegetale",VLOOKUP($A186,OUTIL!$DO:$DT,F$1,FALSE),IF($A$161="Produits bruts d'origine minerale",VLOOKUP($A186,OUTIL!$DW:$EB,F$1,FALSE),IF($A$161="Produits finis de consommation",VLOOKUP($A186,OUTIL!$EE:$EJ,F$1,FALSE),IF($A$161="Produits finis d'equipement agricole",VLOOKUP($A186,OUTIL!$EM:$ER,F$1,FALSE),IF($A$161="Produits finis d'equipement industriel",VLOOKUP($A186,OUTIL!$EU:$EZ,F$1,FALSE),"Ahmadovitch")))))))))/1000,0)</f>
        <v>290085</v>
      </c>
    </row>
    <row r="187" spans="1:6" ht="16.5" x14ac:dyDescent="0.3">
      <c r="A187">
        <v>26</v>
      </c>
      <c r="B187" s="5" t="str">
        <f>IF($A$161="Alimentation, boissons et tabacs",VLOOKUP(VLOOKUP($A187,OUTIL!$CH:$CM,B$1,FALSE),REF!$K:$L,2,FALSE),IF($A$161="Demi produits",VLOOKUP(VLOOKUP($A187,OUTIL!$CQ:$CV,B$1,FALSE),REF!$N:$O,2,FALSE),IF($A$161="Energie  et  lubrifiants",VLOOKUP(VLOOKUP($A187,OUTIL!$CY:$DD,B$1,FALSE),REF!$Z:$AA,2,FALSE),IF($A$161="Or industriel",VLOOKUP(VLOOKUP($A187,OUTIL!$DG:$DL,B$1,FALSE),REF!$AC:$AD,2,FALSE),IF($A$161="Produits bruts d'origine animale et vegetale",VLOOKUP(VLOOKUP($A187,OUTIL!$DO:$DT,B$1,FALSE),REF!$Q:$R,2,FALSE),IF($A$161="Produits bruts d'origine minerale",VLOOKUP(VLOOKUP($A187,OUTIL!$DW:$EB,B$1,FALSE),REF!$AF:$AG,2,FALSE),IF($A$161="Produits finis de consommation",VLOOKUP(VLOOKUP($A187,OUTIL!$EE:$EJ,B$1,FALSE),REF!$T:$U,2,FALSE),IF($A$161="Produits finis d'equipement agricole",VLOOKUP(VLOOKUP($A187,OUTIL!$EM:$ER,B$1,FALSE),REF!$AI:$AJ,2,FALSE),IF($A$161="Produits finis d'equipement industriel",VLOOKUP(VLOOKUP($A187,OUTIL!$EU:$EZ,B$1,FALSE),REF!$W:$X,2,FALSE),"Ahmadovitch")))))))))</f>
        <v>Jouets, jeux et articles de divertissement ou de sport</v>
      </c>
      <c r="C187" s="5">
        <f>ROUND(IF($A$161="Alimentation, boissons et tabacs",VLOOKUP($A187,OUTIL!$CH:$CM,C$1,FALSE),IF($A$161="Demi produits",VLOOKUP($A187,OUTIL!$CQ:$CV,C$1,FALSE),IF($A$161="Energie  et  lubrifiants",VLOOKUP($A187,OUTIL!$CY:$DD,C$1,FALSE),IF($A$161="Or industriel",VLOOKUP($A187,OUTIL!$DG:$DL,C$1,FALSE),IF($A$161="Produits bruts d'origine animale et vegetale",VLOOKUP($A187,OUTIL!$DO:$DT,C$1,FALSE),IF($A$161="Produits bruts d'origine minerale",VLOOKUP($A187,OUTIL!$DW:$EB,C$1,FALSE),IF($A$161="Produits finis de consommation",VLOOKUP($A187,OUTIL!$EE:$EJ,C$1,FALSE),IF($A$161="Produits finis d'equipement agricole",VLOOKUP($A187,OUTIL!$EM:$ER,C$1,FALSE),IF($A$161="Produits finis d'equipement industriel",VLOOKUP($A187,OUTIL!$EU:$EZ,C$1,FALSE),"Ahmadovitch")))))))))/1000,0)</f>
        <v>6453</v>
      </c>
      <c r="D187" s="5">
        <f>ROUND(IF($A$161="Alimentation, boissons et tabacs",VLOOKUP($A187,OUTIL!$CH:$CM,D$1,FALSE),IF($A$161="Demi produits",VLOOKUP($A187,OUTIL!$CQ:$CV,D$1,FALSE),IF($A$161="Energie  et  lubrifiants",VLOOKUP($A187,OUTIL!$CY:$DD,D$1,FALSE),IF($A$161="Or industriel",VLOOKUP($A187,OUTIL!$DG:$DL,D$1,FALSE),IF($A$161="Produits bruts d'origine animale et vegetale",VLOOKUP($A187,OUTIL!$DO:$DT,D$1,FALSE),IF($A$161="Produits bruts d'origine minerale",VLOOKUP($A187,OUTIL!$DW:$EB,D$1,FALSE),IF($A$161="Produits finis de consommation",VLOOKUP($A187,OUTIL!$EE:$EJ,D$1,FALSE),IF($A$161="Produits finis d'equipement agricole",VLOOKUP($A187,OUTIL!$EM:$ER,D$1,FALSE),IF($A$161="Produits finis d'equipement industriel",VLOOKUP($A187,OUTIL!$EU:$EZ,D$1,FALSE),"Ahmadovitch")))))))))/1000,0)</f>
        <v>334358</v>
      </c>
      <c r="E187" s="5">
        <f>ROUND(IF($A$161="Alimentation, boissons et tabacs",VLOOKUP($A187,OUTIL!$CH:$CM,E$1,FALSE),IF($A$161="Demi produits",VLOOKUP($A187,OUTIL!$CQ:$CV,E$1,FALSE),IF($A$161="Energie  et  lubrifiants",VLOOKUP($A187,OUTIL!$CY:$DD,E$1,FALSE),IF($A$161="Or industriel",VLOOKUP($A187,OUTIL!$DG:$DL,E$1,FALSE),IF($A$161="Produits bruts d'origine animale et vegetale",VLOOKUP($A187,OUTIL!$DO:$DT,E$1,FALSE),IF($A$161="Produits bruts d'origine minerale",VLOOKUP($A187,OUTIL!$DW:$EB,E$1,FALSE),IF($A$161="Produits finis de consommation",VLOOKUP($A187,OUTIL!$EE:$EJ,E$1,FALSE),IF($A$161="Produits finis d'equipement agricole",VLOOKUP($A187,OUTIL!$EM:$ER,E$1,FALSE),IF($A$161="Produits finis d'equipement industriel",VLOOKUP($A187,OUTIL!$EU:$EZ,E$1,FALSE),"Ahmadovitch")))))))))/1000,0)</f>
        <v>6922</v>
      </c>
      <c r="F187" s="5">
        <f>ROUND(IF($A$161="Alimentation, boissons et tabacs",VLOOKUP($A187,OUTIL!$CH:$CM,F$1,FALSE),IF($A$161="Demi produits",VLOOKUP($A187,OUTIL!$CQ:$CV,F$1,FALSE),IF($A$161="Energie  et  lubrifiants",VLOOKUP($A187,OUTIL!$CY:$DD,F$1,FALSE),IF($A$161="Or industriel",VLOOKUP($A187,OUTIL!$DG:$DL,F$1,FALSE),IF($A$161="Produits bruts d'origine animale et vegetale",VLOOKUP($A187,OUTIL!$DO:$DT,F$1,FALSE),IF($A$161="Produits bruts d'origine minerale",VLOOKUP($A187,OUTIL!$DW:$EB,F$1,FALSE),IF($A$161="Produits finis de consommation",VLOOKUP($A187,OUTIL!$EE:$EJ,F$1,FALSE),IF($A$161="Produits finis d'equipement agricole",VLOOKUP($A187,OUTIL!$EM:$ER,F$1,FALSE),IF($A$161="Produits finis d'equipement industriel",VLOOKUP($A187,OUTIL!$EU:$EZ,F$1,FALSE),"Ahmadovitch")))))))))/1000,0)</f>
        <v>362423</v>
      </c>
    </row>
    <row r="188" spans="1:6" ht="16.5" x14ac:dyDescent="0.3">
      <c r="A188">
        <v>27</v>
      </c>
      <c r="B188" s="5" t="str">
        <f>IF($A$161="Alimentation, boissons et tabacs",VLOOKUP(VLOOKUP($A188,OUTIL!$CH:$CM,B$1,FALSE),REF!$K:$L,2,FALSE),IF($A$161="Demi produits",VLOOKUP(VLOOKUP($A188,OUTIL!$CQ:$CV,B$1,FALSE),REF!$N:$O,2,FALSE),IF($A$161="Energie  et  lubrifiants",VLOOKUP(VLOOKUP($A188,OUTIL!$CY:$DD,B$1,FALSE),REF!$Z:$AA,2,FALSE),IF($A$161="Or industriel",VLOOKUP(VLOOKUP($A188,OUTIL!$DG:$DL,B$1,FALSE),REF!$AC:$AD,2,FALSE),IF($A$161="Produits bruts d'origine animale et vegetale",VLOOKUP(VLOOKUP($A188,OUTIL!$DO:$DT,B$1,FALSE),REF!$Q:$R,2,FALSE),IF($A$161="Produits bruts d'origine minerale",VLOOKUP(VLOOKUP($A188,OUTIL!$DW:$EB,B$1,FALSE),REF!$AF:$AG,2,FALSE),IF($A$161="Produits finis de consommation",VLOOKUP(VLOOKUP($A188,OUTIL!$EE:$EJ,B$1,FALSE),REF!$T:$U,2,FALSE),IF($A$161="Produits finis d'equipement agricole",VLOOKUP(VLOOKUP($A188,OUTIL!$EM:$ER,B$1,FALSE),REF!$AI:$AJ,2,FALSE),IF($A$161="Produits finis d'equipement industriel",VLOOKUP(VLOOKUP($A188,OUTIL!$EU:$EZ,B$1,FALSE),REF!$W:$X,2,FALSE),"Ahmadovitch")))))))))</f>
        <v>Livres et imprimés divers</v>
      </c>
      <c r="C188" s="5">
        <f>ROUND(IF($A$161="Alimentation, boissons et tabacs",VLOOKUP($A188,OUTIL!$CH:$CM,C$1,FALSE),IF($A$161="Demi produits",VLOOKUP($A188,OUTIL!$CQ:$CV,C$1,FALSE),IF($A$161="Energie  et  lubrifiants",VLOOKUP($A188,OUTIL!$CY:$DD,C$1,FALSE),IF($A$161="Or industriel",VLOOKUP($A188,OUTIL!$DG:$DL,C$1,FALSE),IF($A$161="Produits bruts d'origine animale et vegetale",VLOOKUP($A188,OUTIL!$DO:$DT,C$1,FALSE),IF($A$161="Produits bruts d'origine minerale",VLOOKUP($A188,OUTIL!$DW:$EB,C$1,FALSE),IF($A$161="Produits finis de consommation",VLOOKUP($A188,OUTIL!$EE:$EJ,C$1,FALSE),IF($A$161="Produits finis d'equipement agricole",VLOOKUP($A188,OUTIL!$EM:$ER,C$1,FALSE),IF($A$161="Produits finis d'equipement industriel",VLOOKUP($A188,OUTIL!$EU:$EZ,C$1,FALSE),"Ahmadovitch")))))))))/1000,0)</f>
        <v>2579</v>
      </c>
      <c r="D188" s="5">
        <f>ROUND(IF($A$161="Alimentation, boissons et tabacs",VLOOKUP($A188,OUTIL!$CH:$CM,D$1,FALSE),IF($A$161="Demi produits",VLOOKUP($A188,OUTIL!$CQ:$CV,D$1,FALSE),IF($A$161="Energie  et  lubrifiants",VLOOKUP($A188,OUTIL!$CY:$DD,D$1,FALSE),IF($A$161="Or industriel",VLOOKUP($A188,OUTIL!$DG:$DL,D$1,FALSE),IF($A$161="Produits bruts d'origine animale et vegetale",VLOOKUP($A188,OUTIL!$DO:$DT,D$1,FALSE),IF($A$161="Produits bruts d'origine minerale",VLOOKUP($A188,OUTIL!$DW:$EB,D$1,FALSE),IF($A$161="Produits finis de consommation",VLOOKUP($A188,OUTIL!$EE:$EJ,D$1,FALSE),IF($A$161="Produits finis d'equipement agricole",VLOOKUP($A188,OUTIL!$EM:$ER,D$1,FALSE),IF($A$161="Produits finis d'equipement industriel",VLOOKUP($A188,OUTIL!$EU:$EZ,D$1,FALSE),"Ahmadovitch")))))))))/1000,0)</f>
        <v>281292</v>
      </c>
      <c r="E188" s="5">
        <f>ROUND(IF($A$161="Alimentation, boissons et tabacs",VLOOKUP($A188,OUTIL!$CH:$CM,E$1,FALSE),IF($A$161="Demi produits",VLOOKUP($A188,OUTIL!$CQ:$CV,E$1,FALSE),IF($A$161="Energie  et  lubrifiants",VLOOKUP($A188,OUTIL!$CY:$DD,E$1,FALSE),IF($A$161="Or industriel",VLOOKUP($A188,OUTIL!$DG:$DL,E$1,FALSE),IF($A$161="Produits bruts d'origine animale et vegetale",VLOOKUP($A188,OUTIL!$DO:$DT,E$1,FALSE),IF($A$161="Produits bruts d'origine minerale",VLOOKUP($A188,OUTIL!$DW:$EB,E$1,FALSE),IF($A$161="Produits finis de consommation",VLOOKUP($A188,OUTIL!$EE:$EJ,E$1,FALSE),IF($A$161="Produits finis d'equipement agricole",VLOOKUP($A188,OUTIL!$EM:$ER,E$1,FALSE),IF($A$161="Produits finis d'equipement industriel",VLOOKUP($A188,OUTIL!$EU:$EZ,E$1,FALSE),"Ahmadovitch")))))))))/1000,0)</f>
        <v>2601</v>
      </c>
      <c r="F188" s="5">
        <f>ROUND(IF($A$161="Alimentation, boissons et tabacs",VLOOKUP($A188,OUTIL!$CH:$CM,F$1,FALSE),IF($A$161="Demi produits",VLOOKUP($A188,OUTIL!$CQ:$CV,F$1,FALSE),IF($A$161="Energie  et  lubrifiants",VLOOKUP($A188,OUTIL!$CY:$DD,F$1,FALSE),IF($A$161="Or industriel",VLOOKUP($A188,OUTIL!$DG:$DL,F$1,FALSE),IF($A$161="Produits bruts d'origine animale et vegetale",VLOOKUP($A188,OUTIL!$DO:$DT,F$1,FALSE),IF($A$161="Produits bruts d'origine minerale",VLOOKUP($A188,OUTIL!$DW:$EB,F$1,FALSE),IF($A$161="Produits finis de consommation",VLOOKUP($A188,OUTIL!$EE:$EJ,F$1,FALSE),IF($A$161="Produits finis d'equipement agricole",VLOOKUP($A188,OUTIL!$EM:$ER,F$1,FALSE),IF($A$161="Produits finis d'equipement industriel",VLOOKUP($A188,OUTIL!$EU:$EZ,F$1,FALSE),"Ahmadovitch")))))))))/1000,0)</f>
        <v>267438</v>
      </c>
    </row>
    <row r="189" spans="1:6" ht="16.5" x14ac:dyDescent="0.3">
      <c r="A189">
        <v>28</v>
      </c>
      <c r="B189" s="5" t="str">
        <f>IF($A$161="Alimentation, boissons et tabacs",VLOOKUP(VLOOKUP($A189,OUTIL!$CH:$CM,B$1,FALSE),REF!$K:$L,2,FALSE),IF($A$161="Demi produits",VLOOKUP(VLOOKUP($A189,OUTIL!$CQ:$CV,B$1,FALSE),REF!$N:$O,2,FALSE),IF($A$161="Energie  et  lubrifiants",VLOOKUP(VLOOKUP($A189,OUTIL!$CY:$DD,B$1,FALSE),REF!$Z:$AA,2,FALSE),IF($A$161="Or industriel",VLOOKUP(VLOOKUP($A189,OUTIL!$DG:$DL,B$1,FALSE),REF!$AC:$AD,2,FALSE),IF($A$161="Produits bruts d'origine animale et vegetale",VLOOKUP(VLOOKUP($A189,OUTIL!$DO:$DT,B$1,FALSE),REF!$Q:$R,2,FALSE),IF($A$161="Produits bruts d'origine minerale",VLOOKUP(VLOOKUP($A189,OUTIL!$DW:$EB,B$1,FALSE),REF!$AF:$AG,2,FALSE),IF($A$161="Produits finis de consommation",VLOOKUP(VLOOKUP($A189,OUTIL!$EE:$EJ,B$1,FALSE),REF!$T:$U,2,FALSE),IF($A$161="Produits finis d'equipement agricole",VLOOKUP(VLOOKUP($A189,OUTIL!$EM:$ER,B$1,FALSE),REF!$AI:$AJ,2,FALSE),IF($A$161="Produits finis d'equipement industriel",VLOOKUP(VLOOKUP($A189,OUTIL!$EU:$EZ,B$1,FALSE),REF!$W:$X,2,FALSE),"Ahmadovitch")))))))))</f>
        <v>Nontissés</v>
      </c>
      <c r="C189" s="5">
        <f>ROUND(IF($A$161="Alimentation, boissons et tabacs",VLOOKUP($A189,OUTIL!$CH:$CM,C$1,FALSE),IF($A$161="Demi produits",VLOOKUP($A189,OUTIL!$CQ:$CV,C$1,FALSE),IF($A$161="Energie  et  lubrifiants",VLOOKUP($A189,OUTIL!$CY:$DD,C$1,FALSE),IF($A$161="Or industriel",VLOOKUP($A189,OUTIL!$DG:$DL,C$1,FALSE),IF($A$161="Produits bruts d'origine animale et vegetale",VLOOKUP($A189,OUTIL!$DO:$DT,C$1,FALSE),IF($A$161="Produits bruts d'origine minerale",VLOOKUP($A189,OUTIL!$DW:$EB,C$1,FALSE),IF($A$161="Produits finis de consommation",VLOOKUP($A189,OUTIL!$EE:$EJ,C$1,FALSE),IF($A$161="Produits finis d'equipement agricole",VLOOKUP($A189,OUTIL!$EM:$ER,C$1,FALSE),IF($A$161="Produits finis d'equipement industriel",VLOOKUP($A189,OUTIL!$EU:$EZ,C$1,FALSE),"Ahmadovitch")))))))))/1000,0)</f>
        <v>6345</v>
      </c>
      <c r="D189" s="5">
        <f>ROUND(IF($A$161="Alimentation, boissons et tabacs",VLOOKUP($A189,OUTIL!$CH:$CM,D$1,FALSE),IF($A$161="Demi produits",VLOOKUP($A189,OUTIL!$CQ:$CV,D$1,FALSE),IF($A$161="Energie  et  lubrifiants",VLOOKUP($A189,OUTIL!$CY:$DD,D$1,FALSE),IF($A$161="Or industriel",VLOOKUP($A189,OUTIL!$DG:$DL,D$1,FALSE),IF($A$161="Produits bruts d'origine animale et vegetale",VLOOKUP($A189,OUTIL!$DO:$DT,D$1,FALSE),IF($A$161="Produits bruts d'origine minerale",VLOOKUP($A189,OUTIL!$DW:$EB,D$1,FALSE),IF($A$161="Produits finis de consommation",VLOOKUP($A189,OUTIL!$EE:$EJ,D$1,FALSE),IF($A$161="Produits finis d'equipement agricole",VLOOKUP($A189,OUTIL!$EM:$ER,D$1,FALSE),IF($A$161="Produits finis d'equipement industriel",VLOOKUP($A189,OUTIL!$EU:$EZ,D$1,FALSE),"Ahmadovitch")))))))))/1000,0)</f>
        <v>252489</v>
      </c>
      <c r="E189" s="5">
        <f>ROUND(IF($A$161="Alimentation, boissons et tabacs",VLOOKUP($A189,OUTIL!$CH:$CM,E$1,FALSE),IF($A$161="Demi produits",VLOOKUP($A189,OUTIL!$CQ:$CV,E$1,FALSE),IF($A$161="Energie  et  lubrifiants",VLOOKUP($A189,OUTIL!$CY:$DD,E$1,FALSE),IF($A$161="Or industriel",VLOOKUP($A189,OUTIL!$DG:$DL,E$1,FALSE),IF($A$161="Produits bruts d'origine animale et vegetale",VLOOKUP($A189,OUTIL!$DO:$DT,E$1,FALSE),IF($A$161="Produits bruts d'origine minerale",VLOOKUP($A189,OUTIL!$DW:$EB,E$1,FALSE),IF($A$161="Produits finis de consommation",VLOOKUP($A189,OUTIL!$EE:$EJ,E$1,FALSE),IF($A$161="Produits finis d'equipement agricole",VLOOKUP($A189,OUTIL!$EM:$ER,E$1,FALSE),IF($A$161="Produits finis d'equipement industriel",VLOOKUP($A189,OUTIL!$EU:$EZ,E$1,FALSE),"Ahmadovitch")))))))))/1000,0)</f>
        <v>6494</v>
      </c>
      <c r="F189" s="5">
        <f>ROUND(IF($A$161="Alimentation, boissons et tabacs",VLOOKUP($A189,OUTIL!$CH:$CM,F$1,FALSE),IF($A$161="Demi produits",VLOOKUP($A189,OUTIL!$CQ:$CV,F$1,FALSE),IF($A$161="Energie  et  lubrifiants",VLOOKUP($A189,OUTIL!$CY:$DD,F$1,FALSE),IF($A$161="Or industriel",VLOOKUP($A189,OUTIL!$DG:$DL,F$1,FALSE),IF($A$161="Produits bruts d'origine animale et vegetale",VLOOKUP($A189,OUTIL!$DO:$DT,F$1,FALSE),IF($A$161="Produits bruts d'origine minerale",VLOOKUP($A189,OUTIL!$DW:$EB,F$1,FALSE),IF($A$161="Produits finis de consommation",VLOOKUP($A189,OUTIL!$EE:$EJ,F$1,FALSE),IF($A$161="Produits finis d'equipement agricole",VLOOKUP($A189,OUTIL!$EM:$ER,F$1,FALSE),IF($A$161="Produits finis d'equipement industriel",VLOOKUP($A189,OUTIL!$EU:$EZ,F$1,FALSE),"Ahmadovitch")))))))))/1000,0)</f>
        <v>255136</v>
      </c>
    </row>
    <row r="190" spans="1:6" ht="16.5" x14ac:dyDescent="0.3">
      <c r="A190">
        <v>29</v>
      </c>
      <c r="B190" s="5" t="str">
        <f>IF($A$161="Alimentation, boissons et tabacs",VLOOKUP(VLOOKUP($A190,OUTIL!$CH:$CM,B$1,FALSE),REF!$K:$L,2,FALSE),IF($A$161="Demi produits",VLOOKUP(VLOOKUP($A190,OUTIL!$CQ:$CV,B$1,FALSE),REF!$N:$O,2,FALSE),IF($A$161="Energie  et  lubrifiants",VLOOKUP(VLOOKUP($A190,OUTIL!$CY:$DD,B$1,FALSE),REF!$Z:$AA,2,FALSE),IF($A$161="Or industriel",VLOOKUP(VLOOKUP($A190,OUTIL!$DG:$DL,B$1,FALSE),REF!$AC:$AD,2,FALSE),IF($A$161="Produits bruts d'origine animale et vegetale",VLOOKUP(VLOOKUP($A190,OUTIL!$DO:$DT,B$1,FALSE),REF!$Q:$R,2,FALSE),IF($A$161="Produits bruts d'origine minerale",VLOOKUP(VLOOKUP($A190,OUTIL!$DW:$EB,B$1,FALSE),REF!$AF:$AG,2,FALSE),IF($A$161="Produits finis de consommation",VLOOKUP(VLOOKUP($A190,OUTIL!$EE:$EJ,B$1,FALSE),REF!$T:$U,2,FALSE),IF($A$161="Produits finis d'equipement agricole",VLOOKUP(VLOOKUP($A190,OUTIL!$EM:$ER,B$1,FALSE),REF!$AI:$AJ,2,FALSE),IF($A$161="Produits finis d'equipement industriel",VLOOKUP(VLOOKUP($A190,OUTIL!$EU:$EZ,B$1,FALSE),REF!$W:$X,2,FALSE),"Ahmadovitch")))))))))</f>
        <v>Vaisselle et objets céramiques divers</v>
      </c>
      <c r="C190" s="5">
        <f>ROUND(IF($A$161="Alimentation, boissons et tabacs",VLOOKUP($A190,OUTIL!$CH:$CM,C$1,FALSE),IF($A$161="Demi produits",VLOOKUP($A190,OUTIL!$CQ:$CV,C$1,FALSE),IF($A$161="Energie  et  lubrifiants",VLOOKUP($A190,OUTIL!$CY:$DD,C$1,FALSE),IF($A$161="Or industriel",VLOOKUP($A190,OUTIL!$DG:$DL,C$1,FALSE),IF($A$161="Produits bruts d'origine animale et vegetale",VLOOKUP($A190,OUTIL!$DO:$DT,C$1,FALSE),IF($A$161="Produits bruts d'origine minerale",VLOOKUP($A190,OUTIL!$DW:$EB,C$1,FALSE),IF($A$161="Produits finis de consommation",VLOOKUP($A190,OUTIL!$EE:$EJ,C$1,FALSE),IF($A$161="Produits finis d'equipement agricole",VLOOKUP($A190,OUTIL!$EM:$ER,C$1,FALSE),IF($A$161="Produits finis d'equipement industriel",VLOOKUP($A190,OUTIL!$EU:$EZ,C$1,FALSE),"Ahmadovitch")))))))))/1000,0)</f>
        <v>15147</v>
      </c>
      <c r="D190" s="5">
        <f>ROUND(IF($A$161="Alimentation, boissons et tabacs",VLOOKUP($A190,OUTIL!$CH:$CM,D$1,FALSE),IF($A$161="Demi produits",VLOOKUP($A190,OUTIL!$CQ:$CV,D$1,FALSE),IF($A$161="Energie  et  lubrifiants",VLOOKUP($A190,OUTIL!$CY:$DD,D$1,FALSE),IF($A$161="Or industriel",VLOOKUP($A190,OUTIL!$DG:$DL,D$1,FALSE),IF($A$161="Produits bruts d'origine animale et vegetale",VLOOKUP($A190,OUTIL!$DO:$DT,D$1,FALSE),IF($A$161="Produits bruts d'origine minerale",VLOOKUP($A190,OUTIL!$DW:$EB,D$1,FALSE),IF($A$161="Produits finis de consommation",VLOOKUP($A190,OUTIL!$EE:$EJ,D$1,FALSE),IF($A$161="Produits finis d'equipement agricole",VLOOKUP($A190,OUTIL!$EM:$ER,D$1,FALSE),IF($A$161="Produits finis d'equipement industriel",VLOOKUP($A190,OUTIL!$EU:$EZ,D$1,FALSE),"Ahmadovitch")))))))))/1000,0)</f>
        <v>211362</v>
      </c>
      <c r="E190" s="5">
        <f>ROUND(IF($A$161="Alimentation, boissons et tabacs",VLOOKUP($A190,OUTIL!$CH:$CM,E$1,FALSE),IF($A$161="Demi produits",VLOOKUP($A190,OUTIL!$CQ:$CV,E$1,FALSE),IF($A$161="Energie  et  lubrifiants",VLOOKUP($A190,OUTIL!$CY:$DD,E$1,FALSE),IF($A$161="Or industriel",VLOOKUP($A190,OUTIL!$DG:$DL,E$1,FALSE),IF($A$161="Produits bruts d'origine animale et vegetale",VLOOKUP($A190,OUTIL!$DO:$DT,E$1,FALSE),IF($A$161="Produits bruts d'origine minerale",VLOOKUP($A190,OUTIL!$DW:$EB,E$1,FALSE),IF($A$161="Produits finis de consommation",VLOOKUP($A190,OUTIL!$EE:$EJ,E$1,FALSE),IF($A$161="Produits finis d'equipement agricole",VLOOKUP($A190,OUTIL!$EM:$ER,E$1,FALSE),IF($A$161="Produits finis d'equipement industriel",VLOOKUP($A190,OUTIL!$EU:$EZ,E$1,FALSE),"Ahmadovitch")))))))))/1000,0)</f>
        <v>14856</v>
      </c>
      <c r="F190" s="5">
        <f>ROUND(IF($A$161="Alimentation, boissons et tabacs",VLOOKUP($A190,OUTIL!$CH:$CM,F$1,FALSE),IF($A$161="Demi produits",VLOOKUP($A190,OUTIL!$CQ:$CV,F$1,FALSE),IF($A$161="Energie  et  lubrifiants",VLOOKUP($A190,OUTIL!$CY:$DD,F$1,FALSE),IF($A$161="Or industriel",VLOOKUP($A190,OUTIL!$DG:$DL,F$1,FALSE),IF($A$161="Produits bruts d'origine animale et vegetale",VLOOKUP($A190,OUTIL!$DO:$DT,F$1,FALSE),IF($A$161="Produits bruts d'origine minerale",VLOOKUP($A190,OUTIL!$DW:$EB,F$1,FALSE),IF($A$161="Produits finis de consommation",VLOOKUP($A190,OUTIL!$EE:$EJ,F$1,FALSE),IF($A$161="Produits finis d'equipement agricole",VLOOKUP($A190,OUTIL!$EM:$ER,F$1,FALSE),IF($A$161="Produits finis d'equipement industriel",VLOOKUP($A190,OUTIL!$EU:$EZ,F$1,FALSE),"Ahmadovitch")))))))))/1000,0)</f>
        <v>201323</v>
      </c>
    </row>
    <row r="191" spans="1:6" ht="16.5" x14ac:dyDescent="0.3">
      <c r="A191">
        <v>30</v>
      </c>
      <c r="B191" s="5" t="str">
        <f>IF($A$161="Alimentation, boissons et tabacs",VLOOKUP(VLOOKUP($A191,OUTIL!$CH:$CM,B$1,FALSE),REF!$K:$L,2,FALSE),IF($A$161="Demi produits",VLOOKUP(VLOOKUP($A191,OUTIL!$CQ:$CV,B$1,FALSE),REF!$N:$O,2,FALSE),IF($A$161="Energie  et  lubrifiants",VLOOKUP(VLOOKUP($A191,OUTIL!$CY:$DD,B$1,FALSE),REF!$Z:$AA,2,FALSE),IF($A$161="Or industriel",VLOOKUP(VLOOKUP($A191,OUTIL!$DG:$DL,B$1,FALSE),REF!$AC:$AD,2,FALSE),IF($A$161="Produits bruts d'origine animale et vegetale",VLOOKUP(VLOOKUP($A191,OUTIL!$DO:$DT,B$1,FALSE),REF!$Q:$R,2,FALSE),IF($A$161="Produits bruts d'origine minerale",VLOOKUP(VLOOKUP($A191,OUTIL!$DW:$EB,B$1,FALSE),REF!$AF:$AG,2,FALSE),IF($A$161="Produits finis de consommation",VLOOKUP(VLOOKUP($A191,OUTIL!$EE:$EJ,B$1,FALSE),REF!$T:$U,2,FALSE),IF($A$161="Produits finis d'equipement agricole",VLOOKUP(VLOOKUP($A191,OUTIL!$EM:$ER,B$1,FALSE),REF!$AI:$AJ,2,FALSE),IF($A$161="Produits finis d'equipement industriel",VLOOKUP(VLOOKUP($A191,OUTIL!$EU:$EZ,B$1,FALSE),REF!$W:$X,2,FALSE),"Ahmadovitch")))))))))</f>
        <v>Perles et bijouteries de fantaisie</v>
      </c>
      <c r="C191" s="5">
        <f>ROUND(IF($A$161="Alimentation, boissons et tabacs",VLOOKUP($A191,OUTIL!$CH:$CM,C$1,FALSE),IF($A$161="Demi produits",VLOOKUP($A191,OUTIL!$CQ:$CV,C$1,FALSE),IF($A$161="Energie  et  lubrifiants",VLOOKUP($A191,OUTIL!$CY:$DD,C$1,FALSE),IF($A$161="Or industriel",VLOOKUP($A191,OUTIL!$DG:$DL,C$1,FALSE),IF($A$161="Produits bruts d'origine animale et vegetale",VLOOKUP($A191,OUTIL!$DO:$DT,C$1,FALSE),IF($A$161="Produits bruts d'origine minerale",VLOOKUP($A191,OUTIL!$DW:$EB,C$1,FALSE),IF($A$161="Produits finis de consommation",VLOOKUP($A191,OUTIL!$EE:$EJ,C$1,FALSE),IF($A$161="Produits finis d'equipement agricole",VLOOKUP($A191,OUTIL!$EM:$ER,C$1,FALSE),IF($A$161="Produits finis d'equipement industriel",VLOOKUP($A191,OUTIL!$EU:$EZ,C$1,FALSE),"Ahmadovitch")))))))))/1000,0)</f>
        <v>196</v>
      </c>
      <c r="D191" s="5">
        <f>ROUND(IF($A$161="Alimentation, boissons et tabacs",VLOOKUP($A191,OUTIL!$CH:$CM,D$1,FALSE),IF($A$161="Demi produits",VLOOKUP($A191,OUTIL!$CQ:$CV,D$1,FALSE),IF($A$161="Energie  et  lubrifiants",VLOOKUP($A191,OUTIL!$CY:$DD,D$1,FALSE),IF($A$161="Or industriel",VLOOKUP($A191,OUTIL!$DG:$DL,D$1,FALSE),IF($A$161="Produits bruts d'origine animale et vegetale",VLOOKUP($A191,OUTIL!$DO:$DT,D$1,FALSE),IF($A$161="Produits bruts d'origine minerale",VLOOKUP($A191,OUTIL!$DW:$EB,D$1,FALSE),IF($A$161="Produits finis de consommation",VLOOKUP($A191,OUTIL!$EE:$EJ,D$1,FALSE),IF($A$161="Produits finis d'equipement agricole",VLOOKUP($A191,OUTIL!$EM:$ER,D$1,FALSE),IF($A$161="Produits finis d'equipement industriel",VLOOKUP($A191,OUTIL!$EU:$EZ,D$1,FALSE),"Ahmadovitch")))))))))/1000,0)</f>
        <v>196565</v>
      </c>
      <c r="E191" s="5">
        <f>ROUND(IF($A$161="Alimentation, boissons et tabacs",VLOOKUP($A191,OUTIL!$CH:$CM,E$1,FALSE),IF($A$161="Demi produits",VLOOKUP($A191,OUTIL!$CQ:$CV,E$1,FALSE),IF($A$161="Energie  et  lubrifiants",VLOOKUP($A191,OUTIL!$CY:$DD,E$1,FALSE),IF($A$161="Or industriel",VLOOKUP($A191,OUTIL!$DG:$DL,E$1,FALSE),IF($A$161="Produits bruts d'origine animale et vegetale",VLOOKUP($A191,OUTIL!$DO:$DT,E$1,FALSE),IF($A$161="Produits bruts d'origine minerale",VLOOKUP($A191,OUTIL!$DW:$EB,E$1,FALSE),IF($A$161="Produits finis de consommation",VLOOKUP($A191,OUTIL!$EE:$EJ,E$1,FALSE),IF($A$161="Produits finis d'equipement agricole",VLOOKUP($A191,OUTIL!$EM:$ER,E$1,FALSE),IF($A$161="Produits finis d'equipement industriel",VLOOKUP($A191,OUTIL!$EU:$EZ,E$1,FALSE),"Ahmadovitch")))))))))/1000,0)</f>
        <v>205</v>
      </c>
      <c r="F191" s="5">
        <f>ROUND(IF($A$161="Alimentation, boissons et tabacs",VLOOKUP($A191,OUTIL!$CH:$CM,F$1,FALSE),IF($A$161="Demi produits",VLOOKUP($A191,OUTIL!$CQ:$CV,F$1,FALSE),IF($A$161="Energie  et  lubrifiants",VLOOKUP($A191,OUTIL!$CY:$DD,F$1,FALSE),IF($A$161="Or industriel",VLOOKUP($A191,OUTIL!$DG:$DL,F$1,FALSE),IF($A$161="Produits bruts d'origine animale et vegetale",VLOOKUP($A191,OUTIL!$DO:$DT,F$1,FALSE),IF($A$161="Produits bruts d'origine minerale",VLOOKUP($A191,OUTIL!$DW:$EB,F$1,FALSE),IF($A$161="Produits finis de consommation",VLOOKUP($A191,OUTIL!$EE:$EJ,F$1,FALSE),IF($A$161="Produits finis d'equipement agricole",VLOOKUP($A191,OUTIL!$EM:$ER,F$1,FALSE),IF($A$161="Produits finis d'equipement industriel",VLOOKUP($A191,OUTIL!$EU:$EZ,F$1,FALSE),"Ahmadovitch")))))))))/1000,0)</f>
        <v>159244</v>
      </c>
    </row>
    <row r="192" spans="1:6" ht="16.5" x14ac:dyDescent="0.3">
      <c r="A192">
        <v>31</v>
      </c>
      <c r="B192" s="5" t="str">
        <f>IF($A$161="Alimentation, boissons et tabacs",VLOOKUP(VLOOKUP($A192,OUTIL!$CH:$CM,B$1,FALSE),REF!$K:$L,2,FALSE),IF($A$161="Demi produits",VLOOKUP(VLOOKUP($A192,OUTIL!$CQ:$CV,B$1,FALSE),REF!$N:$O,2,FALSE),IF($A$161="Energie  et  lubrifiants",VLOOKUP(VLOOKUP($A192,OUTIL!$CY:$DD,B$1,FALSE),REF!$Z:$AA,2,FALSE),IF($A$161="Or industriel",VLOOKUP(VLOOKUP($A192,OUTIL!$DG:$DL,B$1,FALSE),REF!$AC:$AD,2,FALSE),IF($A$161="Produits bruts d'origine animale et vegetale",VLOOKUP(VLOOKUP($A192,OUTIL!$DO:$DT,B$1,FALSE),REF!$Q:$R,2,FALSE),IF($A$161="Produits bruts d'origine minerale",VLOOKUP(VLOOKUP($A192,OUTIL!$DW:$EB,B$1,FALSE),REF!$AF:$AG,2,FALSE),IF($A$161="Produits finis de consommation",VLOOKUP(VLOOKUP($A192,OUTIL!$EE:$EJ,B$1,FALSE),REF!$T:$U,2,FALSE),IF($A$161="Produits finis d'equipement agricole",VLOOKUP(VLOOKUP($A192,OUTIL!$EM:$ER,B$1,FALSE),REF!$AI:$AJ,2,FALSE),IF($A$161="Produits finis d'equipement industriel",VLOOKUP(VLOOKUP($A192,OUTIL!$EU:$EZ,B$1,FALSE),REF!$W:$X,2,FALSE),"Ahmadovitch")))))))))</f>
        <v>Tissus et fils de laine, poil ou crin</v>
      </c>
      <c r="C192" s="5">
        <f>ROUND(IF($A$161="Alimentation, boissons et tabacs",VLOOKUP($A192,OUTIL!$CH:$CM,C$1,FALSE),IF($A$161="Demi produits",VLOOKUP($A192,OUTIL!$CQ:$CV,C$1,FALSE),IF($A$161="Energie  et  lubrifiants",VLOOKUP($A192,OUTIL!$CY:$DD,C$1,FALSE),IF($A$161="Or industriel",VLOOKUP($A192,OUTIL!$DG:$DL,C$1,FALSE),IF($A$161="Produits bruts d'origine animale et vegetale",VLOOKUP($A192,OUTIL!$DO:$DT,C$1,FALSE),IF($A$161="Produits bruts d'origine minerale",VLOOKUP($A192,OUTIL!$DW:$EB,C$1,FALSE),IF($A$161="Produits finis de consommation",VLOOKUP($A192,OUTIL!$EE:$EJ,C$1,FALSE),IF($A$161="Produits finis d'equipement agricole",VLOOKUP($A192,OUTIL!$EM:$ER,C$1,FALSE),IF($A$161="Produits finis d'equipement industriel",VLOOKUP($A192,OUTIL!$EU:$EZ,C$1,FALSE),"Ahmadovitch")))))))))/1000,0)</f>
        <v>532</v>
      </c>
      <c r="D192" s="5">
        <f>ROUND(IF($A$161="Alimentation, boissons et tabacs",VLOOKUP($A192,OUTIL!$CH:$CM,D$1,FALSE),IF($A$161="Demi produits",VLOOKUP($A192,OUTIL!$CQ:$CV,D$1,FALSE),IF($A$161="Energie  et  lubrifiants",VLOOKUP($A192,OUTIL!$CY:$DD,D$1,FALSE),IF($A$161="Or industriel",VLOOKUP($A192,OUTIL!$DG:$DL,D$1,FALSE),IF($A$161="Produits bruts d'origine animale et vegetale",VLOOKUP($A192,OUTIL!$DO:$DT,D$1,FALSE),IF($A$161="Produits bruts d'origine minerale",VLOOKUP($A192,OUTIL!$DW:$EB,D$1,FALSE),IF($A$161="Produits finis de consommation",VLOOKUP($A192,OUTIL!$EE:$EJ,D$1,FALSE),IF($A$161="Produits finis d'equipement agricole",VLOOKUP($A192,OUTIL!$EM:$ER,D$1,FALSE),IF($A$161="Produits finis d'equipement industriel",VLOOKUP($A192,OUTIL!$EU:$EZ,D$1,FALSE),"Ahmadovitch")))))))))/1000,0)</f>
        <v>193949</v>
      </c>
      <c r="E192" s="5">
        <f>ROUND(IF($A$161="Alimentation, boissons et tabacs",VLOOKUP($A192,OUTIL!$CH:$CM,E$1,FALSE),IF($A$161="Demi produits",VLOOKUP($A192,OUTIL!$CQ:$CV,E$1,FALSE),IF($A$161="Energie  et  lubrifiants",VLOOKUP($A192,OUTIL!$CY:$DD,E$1,FALSE),IF($A$161="Or industriel",VLOOKUP($A192,OUTIL!$DG:$DL,E$1,FALSE),IF($A$161="Produits bruts d'origine animale et vegetale",VLOOKUP($A192,OUTIL!$DO:$DT,E$1,FALSE),IF($A$161="Produits bruts d'origine minerale",VLOOKUP($A192,OUTIL!$DW:$EB,E$1,FALSE),IF($A$161="Produits finis de consommation",VLOOKUP($A192,OUTIL!$EE:$EJ,E$1,FALSE),IF($A$161="Produits finis d'equipement agricole",VLOOKUP($A192,OUTIL!$EM:$ER,E$1,FALSE),IF($A$161="Produits finis d'equipement industriel",VLOOKUP($A192,OUTIL!$EU:$EZ,E$1,FALSE),"Ahmadovitch")))))))))/1000,0)</f>
        <v>480</v>
      </c>
      <c r="F192" s="5">
        <f>ROUND(IF($A$161="Alimentation, boissons et tabacs",VLOOKUP($A192,OUTIL!$CH:$CM,F$1,FALSE),IF($A$161="Demi produits",VLOOKUP($A192,OUTIL!$CQ:$CV,F$1,FALSE),IF($A$161="Energie  et  lubrifiants",VLOOKUP($A192,OUTIL!$CY:$DD,F$1,FALSE),IF($A$161="Or industriel",VLOOKUP($A192,OUTIL!$DG:$DL,F$1,FALSE),IF($A$161="Produits bruts d'origine animale et vegetale",VLOOKUP($A192,OUTIL!$DO:$DT,F$1,FALSE),IF($A$161="Produits bruts d'origine minerale",VLOOKUP($A192,OUTIL!$DW:$EB,F$1,FALSE),IF($A$161="Produits finis de consommation",VLOOKUP($A192,OUTIL!$EE:$EJ,F$1,FALSE),IF($A$161="Produits finis d'equipement agricole",VLOOKUP($A192,OUTIL!$EM:$ER,F$1,FALSE),IF($A$161="Produits finis d'equipement industriel",VLOOKUP($A192,OUTIL!$EU:$EZ,F$1,FALSE),"Ahmadovitch")))))))))/1000,0)</f>
        <v>161195</v>
      </c>
    </row>
    <row r="193" spans="1:7" ht="16.5" x14ac:dyDescent="0.3">
      <c r="B193" s="5" t="s">
        <v>137</v>
      </c>
      <c r="C193" s="5">
        <f>C161-SUM(C162:C192)</f>
        <v>55257</v>
      </c>
      <c r="D193" s="5">
        <f>D161-SUM(D162:D192)</f>
        <v>5825811</v>
      </c>
      <c r="E193" s="5">
        <f>E161-SUM(E162:E192)</f>
        <v>47220</v>
      </c>
      <c r="F193" s="5">
        <f>F161-SUM(F162:F192)</f>
        <v>6097312</v>
      </c>
    </row>
    <row r="194" spans="1:7" x14ac:dyDescent="0.25">
      <c r="A194" t="s">
        <v>218</v>
      </c>
      <c r="B194" s="2" t="str">
        <f>IF($A$194="Alimentation, boissons et tabacs",VLOOKUP(VLOOKUP($A194,OUTIL!$CH:$CM,B$1,FALSE),REF!$K:$L,2,FALSE),IF($A$194="Demi produits",VLOOKUP(VLOOKUP($A194,OUTIL!$CQ:$CV,B$1,FALSE),REF!$N:$O,2,FALSE),IF($A$194="Energie  et  lubrifiants",VLOOKUP(VLOOKUP($A194,OUTIL!$CY:$DD,B$1,FALSE),REF!$Z:$AA,2,FALSE),IF($A$194="Or industriel",VLOOKUP(VLOOKUP($A194,OUTIL!$DG:$DL,B$1,FALSE),REF!$AC:$AD,2,FALSE),IF($A$194="Produits bruts d'origine animale et vegetale",VLOOKUP(VLOOKUP($A194,OUTIL!$DO:$DT,B$1,FALSE),REF!$Q:$R,2,FALSE),IF($A$194="Produits bruts d'origine minerale",VLOOKUP(VLOOKUP($A194,OUTIL!$DW:$EB,B$1,FALSE),REF!$AF:$AG,2,FALSE),IF($A$194="Produits finis de consommation",VLOOKUP(VLOOKUP($A194,OUTIL!$EE:$EJ,B$1,FALSE),REF!$T:$U,2,FALSE),IF($A$194="Produits finis d'equipement agricole",VLOOKUP(VLOOKUP($A194,OUTIL!$EM:$ER,B$1,FALSE),REF!$AI:$AJ,2,FALSE),IF($A$194="Produits finis d'equipement industriel",VLOOKUP(VLOOKUP($A194,OUTIL!$EU:$EZ,B$1,FALSE),REF!$W:$X,2,FALSE),"Ahmadovitch")))))))))</f>
        <v>OR INDUSTRIEL</v>
      </c>
      <c r="C194" s="2">
        <f>ROUND(IF($A$194="Alimentation, boissons et tabacs",VLOOKUP($A194,OUTIL!$CH:$CM,C$1,FALSE),IF($A$194="Demi produits",VLOOKUP($A194,OUTIL!$CQ:$CV,C$1,FALSE),IF($A$194="Energie  et  lubrifiants",VLOOKUP($A194,OUTIL!$CY:$DD,C$1,FALSE),IF($A$194="Or industriel",VLOOKUP($A194,OUTIL!$DG:$DL,C$1,FALSE),IF($A$194="Produits bruts d'origine animale et vegetale",VLOOKUP($A194,OUTIL!$DO:$DT,C$1,FALSE),IF($A$194="Produits bruts d'origine minerale",VLOOKUP($A194,OUTIL!$DW:$EB,C$1,FALSE),IF($A$194="Produits finis de consommation",VLOOKUP($A194,OUTIL!$EE:$EJ,C$1,FALSE),IF($A$194="Produits finis d'equipement agricole",VLOOKUP($A194,OUTIL!$EM:$ER,C$1,FALSE),IF($A$194="Produits finis d'equipement industriel",VLOOKUP($A194,OUTIL!$EU:$EZ,C$1,FALSE),"Ahmadovitch")))))))))/1000,0)</f>
        <v>185</v>
      </c>
      <c r="D194" s="2">
        <f>ROUND(IF($A$194="Alimentation, boissons et tabacs",VLOOKUP($A194,OUTIL!$CH:$CM,D$1,FALSE),IF($A$194="Demi produits",VLOOKUP($A194,OUTIL!$CQ:$CV,D$1,FALSE),IF($A$194="Energie  et  lubrifiants",VLOOKUP($A194,OUTIL!$CY:$DD,D$1,FALSE),IF($A$194="Or industriel",VLOOKUP($A194,OUTIL!$DG:$DL,D$1,FALSE),IF($A$194="Produits bruts d'origine animale et vegetale",VLOOKUP($A194,OUTIL!$DO:$DT,D$1,FALSE),IF($A$194="Produits bruts d'origine minerale",VLOOKUP($A194,OUTIL!$DW:$EB,D$1,FALSE),IF($A$194="Produits finis de consommation",VLOOKUP($A194,OUTIL!$EE:$EJ,D$1,FALSE),IF($A$194="Produits finis d'equipement agricole",VLOOKUP($A194,OUTIL!$EM:$ER,D$1,FALSE),IF($A$194="Produits finis d'equipement industriel",VLOOKUP($A194,OUTIL!$EU:$EZ,D$1,FALSE),"Ahmadovitch")))))))))/1000,0)</f>
        <v>665949</v>
      </c>
      <c r="E194" s="2">
        <f>ROUND(IF($A$194="Alimentation, boissons et tabacs",VLOOKUP($A194,OUTIL!$CH:$CM,E$1,FALSE),IF($A$194="Demi produits",VLOOKUP($A194,OUTIL!$CQ:$CV,E$1,FALSE),IF($A$194="Energie  et  lubrifiants",VLOOKUP($A194,OUTIL!$CY:$DD,E$1,FALSE),IF($A$194="Or industriel",VLOOKUP($A194,OUTIL!$DG:$DL,E$1,FALSE),IF($A$194="Produits bruts d'origine animale et vegetale",VLOOKUP($A194,OUTIL!$DO:$DT,E$1,FALSE),IF($A$194="Produits bruts d'origine minerale",VLOOKUP($A194,OUTIL!$DW:$EB,E$1,FALSE),IF($A$194="Produits finis de consommation",VLOOKUP($A194,OUTIL!$EE:$EJ,E$1,FALSE),IF($A$194="Produits finis d'equipement agricole",VLOOKUP($A194,OUTIL!$EM:$ER,E$1,FALSE),IF($A$194="Produits finis d'equipement industriel",VLOOKUP($A194,OUTIL!$EU:$EZ,E$1,FALSE),"Ahmadovitch")))))))))/1000,0)</f>
        <v>0</v>
      </c>
      <c r="F194" s="2">
        <f>ROUND(IF($A$194="Alimentation, boissons et tabacs",VLOOKUP($A194,OUTIL!$CH:$CM,F$1,FALSE),IF($A$194="Demi produits",VLOOKUP($A194,OUTIL!$CQ:$CV,F$1,FALSE),IF($A$194="Energie  et  lubrifiants",VLOOKUP($A194,OUTIL!$CY:$DD,F$1,FALSE),IF($A$194="Or industriel",VLOOKUP($A194,OUTIL!$DG:$DL,F$1,FALSE),IF($A$194="Produits bruts d'origine animale et vegetale",VLOOKUP($A194,OUTIL!$DO:$DT,F$1,FALSE),IF($A$194="Produits bruts d'origine minerale",VLOOKUP($A194,OUTIL!$DW:$EB,F$1,FALSE),IF($A$194="Produits finis de consommation",VLOOKUP($A194,OUTIL!$EE:$EJ,F$1,FALSE),IF($A$194="Produits finis d'equipement agricole",VLOOKUP($A194,OUTIL!$EM:$ER,F$1,FALSE),IF($A$194="Produits finis d'equipement industriel",VLOOKUP($A194,OUTIL!$EU:$EZ,F$1,FALSE),"Ahmadovitch")))))))))/1000,0)</f>
        <v>360990</v>
      </c>
    </row>
    <row r="195" spans="1:7" ht="16.5" x14ac:dyDescent="0.25">
      <c r="B195" s="9" t="s">
        <v>138</v>
      </c>
      <c r="C195" s="20">
        <f>ROUND(VLOOKUP($B195,OUTIL!$FC:$FG,2,FALSE)/1000,0)</f>
        <v>18966597</v>
      </c>
      <c r="D195" s="20">
        <f>ROUND(VLOOKUP($B195,OUTIL!$FC:$FG,3,FALSE)/1000,0)</f>
        <v>208119004</v>
      </c>
      <c r="E195" s="20">
        <f>ROUND(VLOOKUP($B195,OUTIL!$FC:$FG,4,FALSE)/1000,0)</f>
        <v>19108705</v>
      </c>
      <c r="F195" s="20">
        <f>ROUND(VLOOKUP($B195,OUTIL!$FC:$FG,5,FALSE)/1000,0)</f>
        <v>187409020</v>
      </c>
    </row>
    <row r="196" spans="1:7" ht="15.75" x14ac:dyDescent="0.25">
      <c r="B196" s="11" t="s">
        <v>139</v>
      </c>
      <c r="C196" s="21"/>
      <c r="D196" s="21"/>
      <c r="E196" s="21"/>
      <c r="F196" s="21"/>
    </row>
    <row r="197" spans="1:7" ht="15.75" x14ac:dyDescent="0.25">
      <c r="B197" s="14"/>
      <c r="C197" s="4"/>
      <c r="D197" s="4"/>
      <c r="E197" s="4"/>
      <c r="F197" s="4"/>
      <c r="G197" s="4"/>
    </row>
    <row r="198" spans="1:7" x14ac:dyDescent="0.25">
      <c r="C198" s="19"/>
      <c r="D198" s="19"/>
      <c r="E198" s="19"/>
      <c r="F198" s="19"/>
    </row>
    <row r="199" spans="1:7" x14ac:dyDescent="0.25">
      <c r="C199" s="19"/>
      <c r="D199" s="19"/>
      <c r="E199" s="19"/>
      <c r="F199" s="19"/>
    </row>
    <row r="201" spans="1:7" x14ac:dyDescent="0.25">
      <c r="C201" s="4"/>
      <c r="D201" s="4"/>
      <c r="E201" s="4"/>
      <c r="F201" s="4"/>
    </row>
    <row r="202" spans="1:7" x14ac:dyDescent="0.25">
      <c r="C202" s="4"/>
      <c r="D202" s="4"/>
      <c r="E202" s="4"/>
      <c r="F202" s="22"/>
    </row>
    <row r="203" spans="1:7" x14ac:dyDescent="0.25">
      <c r="C203" s="4"/>
      <c r="D203" s="4"/>
      <c r="E203" s="4"/>
      <c r="F203" s="4"/>
    </row>
    <row r="204" spans="1:7" x14ac:dyDescent="0.25">
      <c r="C204" s="4"/>
      <c r="D204" s="4"/>
      <c r="E204" s="4"/>
      <c r="F204" s="4"/>
    </row>
    <row r="205" spans="1:7" x14ac:dyDescent="0.25">
      <c r="C205" s="4"/>
      <c r="D205" s="4"/>
      <c r="E205" s="4"/>
      <c r="F205" s="4"/>
    </row>
    <row r="206" spans="1:7" x14ac:dyDescent="0.25">
      <c r="C206" s="4"/>
      <c r="D206" s="4"/>
      <c r="E206" s="4"/>
      <c r="F206" s="4"/>
    </row>
    <row r="207" spans="1:7" x14ac:dyDescent="0.25">
      <c r="C207" s="4"/>
      <c r="D207" s="4"/>
      <c r="E207" s="4"/>
      <c r="F207" s="4"/>
    </row>
    <row r="208" spans="1:7" x14ac:dyDescent="0.25">
      <c r="C208" s="4"/>
      <c r="D208" s="4"/>
      <c r="E208" s="4"/>
      <c r="F208" s="4"/>
    </row>
    <row r="209" spans="3:6" x14ac:dyDescent="0.25">
      <c r="C209" s="4"/>
      <c r="D209" s="4"/>
      <c r="E209" s="4"/>
      <c r="F209" s="4"/>
    </row>
  </sheetData>
  <mergeCells count="4">
    <mergeCell ref="B3:F4"/>
    <mergeCell ref="B6:B8"/>
    <mergeCell ref="C6:D6"/>
    <mergeCell ref="E6:F6"/>
  </mergeCells>
  <pageMargins left="0.7" right="0.7" top="0.75" bottom="0.75" header="0.3" footer="0.3"/>
  <ignoredErrors>
    <ignoredError sqref="D8:F8" numberStoredAsText="1"/>
  </ignoredErrors>
  <drawing r:id="rId1"/>
  <extLst>
    <ext xmlns:x14="http://schemas.microsoft.com/office/spreadsheetml/2009/9/main" uri="{A8765BA9-456A-4dab-B4F3-ACF838C121DE}">
      <x14:slicerList>
        <x14:slicer r:id="rId2"/>
      </x14:slicerList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AJ167"/>
  <sheetViews>
    <sheetView topLeftCell="C26" workbookViewId="0">
      <selection activeCell="B17" sqref="B17"/>
    </sheetView>
  </sheetViews>
  <sheetFormatPr baseColWidth="10" defaultRowHeight="15" x14ac:dyDescent="0.25"/>
  <cols>
    <col min="1" max="2" width="80.28515625" bestFit="1" customWidth="1"/>
    <col min="5" max="5" width="4.140625" bestFit="1" customWidth="1"/>
    <col min="6" max="6" width="15.140625" bestFit="1" customWidth="1"/>
    <col min="7" max="7" width="14.28515625" bestFit="1" customWidth="1"/>
    <col min="8" max="8" width="25.140625" bestFit="1" customWidth="1"/>
    <col min="11" max="11" width="62.140625" bestFit="1" customWidth="1"/>
    <col min="12" max="12" width="62.140625" customWidth="1"/>
    <col min="14" max="14" width="72" bestFit="1" customWidth="1"/>
    <col min="15" max="15" width="72" customWidth="1"/>
    <col min="17" max="17" width="54.7109375" bestFit="1" customWidth="1"/>
    <col min="18" max="18" width="54.7109375" customWidth="1"/>
    <col min="20" max="20" width="81" bestFit="1" customWidth="1"/>
    <col min="21" max="21" width="81" customWidth="1"/>
    <col min="23" max="24" width="79.140625" bestFit="1" customWidth="1"/>
    <col min="26" max="27" width="49.28515625" bestFit="1" customWidth="1"/>
    <col min="29" max="29" width="13.85546875" bestFit="1" customWidth="1"/>
    <col min="30" max="30" width="15.7109375" bestFit="1" customWidth="1"/>
    <col min="32" max="33" width="66.7109375" bestFit="1" customWidth="1"/>
    <col min="35" max="36" width="43.140625" bestFit="1" customWidth="1"/>
  </cols>
  <sheetData>
    <row r="2" spans="1:36" ht="16.5" thickBot="1" x14ac:dyDescent="0.3">
      <c r="K2" s="41" t="s">
        <v>215</v>
      </c>
      <c r="L2" s="41" t="s">
        <v>441</v>
      </c>
      <c r="N2" s="41" t="s">
        <v>216</v>
      </c>
      <c r="O2" s="41" t="s">
        <v>442</v>
      </c>
      <c r="Q2" s="41" t="s">
        <v>219</v>
      </c>
      <c r="R2" s="41" t="s">
        <v>443</v>
      </c>
      <c r="T2" s="41" t="s">
        <v>221</v>
      </c>
      <c r="U2" s="41" t="s">
        <v>444</v>
      </c>
      <c r="W2" s="41" t="s">
        <v>223</v>
      </c>
      <c r="X2" s="41" t="s">
        <v>445</v>
      </c>
      <c r="Z2" s="41" t="s">
        <v>449</v>
      </c>
      <c r="AA2" s="41" t="s">
        <v>453</v>
      </c>
      <c r="AC2" s="41" t="s">
        <v>218</v>
      </c>
      <c r="AD2" s="41" t="s">
        <v>446</v>
      </c>
      <c r="AF2" s="41" t="s">
        <v>220</v>
      </c>
      <c r="AG2" s="41" t="s">
        <v>447</v>
      </c>
      <c r="AI2" s="41" t="s">
        <v>222</v>
      </c>
      <c r="AJ2" s="41" t="s">
        <v>448</v>
      </c>
    </row>
    <row r="3" spans="1:36" ht="19.5" thickBot="1" x14ac:dyDescent="0.35">
      <c r="A3" s="2" t="s">
        <v>215</v>
      </c>
      <c r="B3" s="2" t="s">
        <v>215</v>
      </c>
      <c r="E3" s="37" t="s">
        <v>377</v>
      </c>
      <c r="F3" s="37" t="s">
        <v>378</v>
      </c>
      <c r="G3" s="37" t="s">
        <v>379</v>
      </c>
      <c r="H3" s="37" t="s">
        <v>380</v>
      </c>
      <c r="K3" s="33" t="s">
        <v>13</v>
      </c>
      <c r="L3" s="33" t="s">
        <v>13</v>
      </c>
      <c r="N3" s="33" t="s">
        <v>74</v>
      </c>
      <c r="O3" s="33" t="s">
        <v>74</v>
      </c>
      <c r="Q3" s="33" t="s">
        <v>43</v>
      </c>
      <c r="R3" s="33" t="s">
        <v>43</v>
      </c>
      <c r="T3" s="33" t="s">
        <v>289</v>
      </c>
      <c r="U3" s="33" t="s">
        <v>289</v>
      </c>
      <c r="W3" s="33" t="s">
        <v>327</v>
      </c>
      <c r="X3" s="33" t="s">
        <v>327</v>
      </c>
      <c r="Z3" s="33" t="s">
        <v>34</v>
      </c>
      <c r="AA3" s="33" t="s">
        <v>34</v>
      </c>
      <c r="AC3" s="33" t="s">
        <v>218</v>
      </c>
      <c r="AD3" s="33" t="s">
        <v>218</v>
      </c>
      <c r="AF3" s="33" t="s">
        <v>58</v>
      </c>
      <c r="AG3" s="33" t="s">
        <v>58</v>
      </c>
      <c r="AI3" s="33" t="s">
        <v>87</v>
      </c>
      <c r="AJ3" s="33" t="s">
        <v>87</v>
      </c>
    </row>
    <row r="4" spans="1:36" ht="18.75" x14ac:dyDescent="0.3">
      <c r="A4" s="5" t="s">
        <v>5</v>
      </c>
      <c r="B4" s="5" t="s">
        <v>5</v>
      </c>
      <c r="E4" s="38">
        <v>1</v>
      </c>
      <c r="F4" s="38" t="s">
        <v>381</v>
      </c>
      <c r="G4" s="38" t="s">
        <v>381</v>
      </c>
      <c r="H4" s="38" t="s">
        <v>381</v>
      </c>
      <c r="K4" s="33" t="s">
        <v>224</v>
      </c>
      <c r="L4" s="33" t="s">
        <v>224</v>
      </c>
      <c r="N4" s="33" t="s">
        <v>62</v>
      </c>
      <c r="O4" s="33" t="s">
        <v>62</v>
      </c>
      <c r="Q4" s="33" t="s">
        <v>47</v>
      </c>
      <c r="R4" s="33" t="s">
        <v>47</v>
      </c>
      <c r="T4" s="33" t="s">
        <v>290</v>
      </c>
      <c r="U4" s="33" t="s">
        <v>290</v>
      </c>
      <c r="W4" s="33" t="s">
        <v>175</v>
      </c>
      <c r="X4" s="33" t="s">
        <v>175</v>
      </c>
      <c r="Z4" s="33" t="s">
        <v>32</v>
      </c>
      <c r="AA4" s="33" t="s">
        <v>32</v>
      </c>
      <c r="AF4" s="33" t="s">
        <v>60</v>
      </c>
      <c r="AG4" s="33" t="s">
        <v>60</v>
      </c>
      <c r="AI4" s="33" t="s">
        <v>86</v>
      </c>
      <c r="AJ4" s="33" t="s">
        <v>86</v>
      </c>
    </row>
    <row r="5" spans="1:36" ht="18.75" x14ac:dyDescent="0.3">
      <c r="A5" s="5" t="s">
        <v>6</v>
      </c>
      <c r="B5" s="5" t="s">
        <v>6</v>
      </c>
      <c r="E5" s="39">
        <v>2</v>
      </c>
      <c r="F5" s="39" t="s">
        <v>382</v>
      </c>
      <c r="G5" s="39" t="s">
        <v>383</v>
      </c>
      <c r="H5" s="39" t="s">
        <v>404</v>
      </c>
      <c r="K5" s="33" t="s">
        <v>194</v>
      </c>
      <c r="L5" s="33" t="s">
        <v>416</v>
      </c>
      <c r="N5" s="33" t="s">
        <v>84</v>
      </c>
      <c r="O5" s="33" t="s">
        <v>84</v>
      </c>
      <c r="Q5" s="33" t="s">
        <v>278</v>
      </c>
      <c r="R5" s="33" t="s">
        <v>416</v>
      </c>
      <c r="T5" s="33" t="s">
        <v>291</v>
      </c>
      <c r="U5" s="33" t="s">
        <v>291</v>
      </c>
      <c r="W5" s="33" t="s">
        <v>328</v>
      </c>
      <c r="X5" s="33" t="s">
        <v>328</v>
      </c>
      <c r="Z5" s="33" t="s">
        <v>150</v>
      </c>
      <c r="AA5" s="33" t="s">
        <v>150</v>
      </c>
      <c r="AF5" s="33" t="s">
        <v>160</v>
      </c>
      <c r="AG5" s="33" t="s">
        <v>160</v>
      </c>
      <c r="AI5" s="33" t="s">
        <v>174</v>
      </c>
      <c r="AJ5" s="33" t="s">
        <v>174</v>
      </c>
    </row>
    <row r="6" spans="1:36" ht="18.75" x14ac:dyDescent="0.3">
      <c r="A6" s="5" t="s">
        <v>11</v>
      </c>
      <c r="B6" s="5" t="s">
        <v>11</v>
      </c>
      <c r="E6" s="39">
        <v>3</v>
      </c>
      <c r="F6" s="39" t="s">
        <v>384</v>
      </c>
      <c r="G6" s="39" t="s">
        <v>385</v>
      </c>
      <c r="H6" s="39" t="s">
        <v>405</v>
      </c>
      <c r="K6" s="33" t="s">
        <v>225</v>
      </c>
      <c r="L6" s="33" t="s">
        <v>225</v>
      </c>
      <c r="N6" s="33" t="s">
        <v>162</v>
      </c>
      <c r="O6" s="33" t="s">
        <v>162</v>
      </c>
      <c r="Q6" s="33" t="s">
        <v>279</v>
      </c>
      <c r="R6" s="33" t="s">
        <v>279</v>
      </c>
      <c r="T6" s="33" t="s">
        <v>186</v>
      </c>
      <c r="U6" s="33" t="s">
        <v>186</v>
      </c>
      <c r="W6" s="33" t="s">
        <v>91</v>
      </c>
      <c r="X6" s="33" t="s">
        <v>91</v>
      </c>
      <c r="Z6" s="33" t="s">
        <v>33</v>
      </c>
      <c r="AA6" s="33" t="s">
        <v>33</v>
      </c>
      <c r="AF6" s="33" t="s">
        <v>51</v>
      </c>
      <c r="AG6" s="33" t="s">
        <v>51</v>
      </c>
    </row>
    <row r="7" spans="1:36" ht="18.75" x14ac:dyDescent="0.3">
      <c r="A7" s="5" t="s">
        <v>8</v>
      </c>
      <c r="B7" s="5" t="s">
        <v>8</v>
      </c>
      <c r="E7" s="39">
        <v>4</v>
      </c>
      <c r="F7" s="39" t="s">
        <v>386</v>
      </c>
      <c r="G7" s="39" t="s">
        <v>387</v>
      </c>
      <c r="H7" s="39" t="s">
        <v>406</v>
      </c>
      <c r="K7" s="33" t="s">
        <v>30</v>
      </c>
      <c r="L7" s="33" t="s">
        <v>30</v>
      </c>
      <c r="N7" s="33" t="s">
        <v>238</v>
      </c>
      <c r="O7" s="33" t="s">
        <v>238</v>
      </c>
      <c r="Q7" s="33" t="s">
        <v>41</v>
      </c>
      <c r="R7" s="33" t="s">
        <v>41</v>
      </c>
      <c r="T7" s="33" t="s">
        <v>117</v>
      </c>
      <c r="U7" s="33" t="s">
        <v>117</v>
      </c>
      <c r="W7" s="33" t="s">
        <v>329</v>
      </c>
      <c r="X7" s="33" t="s">
        <v>329</v>
      </c>
      <c r="Z7" s="33" t="s">
        <v>151</v>
      </c>
      <c r="AA7" s="33" t="s">
        <v>151</v>
      </c>
      <c r="AF7" s="33" t="s">
        <v>59</v>
      </c>
      <c r="AG7" s="33" t="s">
        <v>59</v>
      </c>
    </row>
    <row r="8" spans="1:36" ht="18.75" x14ac:dyDescent="0.3">
      <c r="A8" s="5" t="s">
        <v>9</v>
      </c>
      <c r="B8" s="5" t="s">
        <v>9</v>
      </c>
      <c r="E8" s="39">
        <v>5</v>
      </c>
      <c r="F8" s="39" t="s">
        <v>388</v>
      </c>
      <c r="G8" s="39" t="s">
        <v>389</v>
      </c>
      <c r="H8" s="39" t="s">
        <v>407</v>
      </c>
      <c r="K8" s="33" t="s">
        <v>226</v>
      </c>
      <c r="L8" s="33" t="s">
        <v>226</v>
      </c>
      <c r="N8" s="33" t="s">
        <v>68</v>
      </c>
      <c r="O8" s="33" t="s">
        <v>68</v>
      </c>
      <c r="Q8" s="33" t="s">
        <v>49</v>
      </c>
      <c r="R8" s="33" t="s">
        <v>49</v>
      </c>
      <c r="T8" s="33" t="s">
        <v>292</v>
      </c>
      <c r="U8" s="33" t="s">
        <v>292</v>
      </c>
      <c r="W8" s="33" t="s">
        <v>203</v>
      </c>
      <c r="X8" s="33" t="s">
        <v>203</v>
      </c>
      <c r="Z8" s="33" t="s">
        <v>152</v>
      </c>
      <c r="AA8" s="33" t="s">
        <v>152</v>
      </c>
      <c r="AF8" s="33" t="s">
        <v>57</v>
      </c>
      <c r="AG8" s="33" t="s">
        <v>57</v>
      </c>
    </row>
    <row r="9" spans="1:36" ht="18.75" x14ac:dyDescent="0.3">
      <c r="A9" s="5" t="s">
        <v>13</v>
      </c>
      <c r="B9" s="5" t="s">
        <v>13</v>
      </c>
      <c r="E9" s="39">
        <v>6</v>
      </c>
      <c r="F9" s="39" t="s">
        <v>390</v>
      </c>
      <c r="G9" s="39" t="s">
        <v>391</v>
      </c>
      <c r="H9" s="39" t="s">
        <v>408</v>
      </c>
      <c r="K9" s="33" t="s">
        <v>141</v>
      </c>
      <c r="L9" s="33" t="s">
        <v>141</v>
      </c>
      <c r="N9" s="33" t="s">
        <v>239</v>
      </c>
      <c r="O9" s="33" t="s">
        <v>440</v>
      </c>
      <c r="Q9" s="33" t="s">
        <v>153</v>
      </c>
      <c r="R9" s="33" t="s">
        <v>153</v>
      </c>
      <c r="T9" s="33" t="s">
        <v>293</v>
      </c>
      <c r="U9" s="33" t="s">
        <v>293</v>
      </c>
      <c r="W9" s="33" t="s">
        <v>90</v>
      </c>
      <c r="X9" s="33" t="s">
        <v>90</v>
      </c>
      <c r="Z9" s="33" t="s">
        <v>364</v>
      </c>
      <c r="AA9" s="33" t="s">
        <v>364</v>
      </c>
      <c r="AF9" s="33" t="s">
        <v>56</v>
      </c>
      <c r="AG9" s="33" t="s">
        <v>56</v>
      </c>
    </row>
    <row r="10" spans="1:36" ht="18.75" x14ac:dyDescent="0.3">
      <c r="A10" s="5" t="s">
        <v>7</v>
      </c>
      <c r="B10" s="5" t="s">
        <v>7</v>
      </c>
      <c r="E10" s="39">
        <v>7</v>
      </c>
      <c r="F10" s="39" t="s">
        <v>392</v>
      </c>
      <c r="G10" s="39" t="s">
        <v>393</v>
      </c>
      <c r="H10" s="39" t="s">
        <v>409</v>
      </c>
      <c r="K10" s="33" t="s">
        <v>28</v>
      </c>
      <c r="L10" s="33" t="s">
        <v>28</v>
      </c>
      <c r="N10" s="33" t="s">
        <v>85</v>
      </c>
      <c r="O10" s="33" t="s">
        <v>85</v>
      </c>
      <c r="Q10" s="33" t="s">
        <v>154</v>
      </c>
      <c r="R10" s="33" t="s">
        <v>154</v>
      </c>
      <c r="T10" s="33" t="s">
        <v>294</v>
      </c>
      <c r="U10" s="33" t="s">
        <v>433</v>
      </c>
      <c r="W10" s="33" t="s">
        <v>176</v>
      </c>
      <c r="X10" s="33" t="s">
        <v>176</v>
      </c>
      <c r="Z10" s="33" t="s">
        <v>31</v>
      </c>
      <c r="AA10" s="33" t="s">
        <v>31</v>
      </c>
      <c r="AF10" s="33" t="s">
        <v>369</v>
      </c>
      <c r="AG10" s="33" t="s">
        <v>369</v>
      </c>
    </row>
    <row r="11" spans="1:36" ht="18.75" x14ac:dyDescent="0.3">
      <c r="A11" s="5" t="s">
        <v>12</v>
      </c>
      <c r="B11" s="5" t="s">
        <v>12</v>
      </c>
      <c r="E11" s="39">
        <v>8</v>
      </c>
      <c r="F11" s="39" t="s">
        <v>394</v>
      </c>
      <c r="G11" s="39" t="s">
        <v>395</v>
      </c>
      <c r="H11" s="39" t="s">
        <v>410</v>
      </c>
      <c r="K11" s="33" t="s">
        <v>190</v>
      </c>
      <c r="L11" s="33" t="s">
        <v>190</v>
      </c>
      <c r="N11" s="33" t="s">
        <v>240</v>
      </c>
      <c r="O11" s="33" t="s">
        <v>240</v>
      </c>
      <c r="Q11" s="33" t="s">
        <v>155</v>
      </c>
      <c r="R11" s="33" t="s">
        <v>155</v>
      </c>
      <c r="T11" s="33" t="s">
        <v>137</v>
      </c>
      <c r="U11" s="33" t="s">
        <v>137</v>
      </c>
      <c r="W11" s="33" t="s">
        <v>330</v>
      </c>
      <c r="X11" s="33" t="s">
        <v>330</v>
      </c>
      <c r="Z11" s="33" t="s">
        <v>198</v>
      </c>
      <c r="AA11" s="33" t="s">
        <v>198</v>
      </c>
      <c r="AF11" s="33" t="s">
        <v>285</v>
      </c>
      <c r="AG11" s="33" t="s">
        <v>285</v>
      </c>
    </row>
    <row r="12" spans="1:36" ht="18.75" x14ac:dyDescent="0.3">
      <c r="A12" s="5" t="s">
        <v>10</v>
      </c>
      <c r="B12" s="5" t="s">
        <v>10</v>
      </c>
      <c r="E12" s="39">
        <v>9</v>
      </c>
      <c r="F12" s="39" t="s">
        <v>396</v>
      </c>
      <c r="G12" s="39" t="s">
        <v>397</v>
      </c>
      <c r="H12" s="39" t="s">
        <v>411</v>
      </c>
      <c r="K12" s="33" t="s">
        <v>142</v>
      </c>
      <c r="L12" s="33" t="s">
        <v>142</v>
      </c>
      <c r="N12" s="33" t="s">
        <v>64</v>
      </c>
      <c r="O12" s="33" t="s">
        <v>64</v>
      </c>
      <c r="Q12" s="33" t="s">
        <v>280</v>
      </c>
      <c r="R12" s="33" t="s">
        <v>420</v>
      </c>
      <c r="T12" s="33" t="s">
        <v>295</v>
      </c>
      <c r="U12" s="33" t="s">
        <v>434</v>
      </c>
      <c r="W12" s="33" t="s">
        <v>177</v>
      </c>
      <c r="X12" s="33" t="s">
        <v>177</v>
      </c>
      <c r="AF12" s="33" t="s">
        <v>199</v>
      </c>
      <c r="AG12" s="33" t="s">
        <v>199</v>
      </c>
    </row>
    <row r="13" spans="1:36" ht="18.75" x14ac:dyDescent="0.3">
      <c r="A13" s="5" t="s">
        <v>15</v>
      </c>
      <c r="B13" s="5" t="s">
        <v>15</v>
      </c>
      <c r="E13" s="39">
        <v>10</v>
      </c>
      <c r="F13" s="39" t="s">
        <v>398</v>
      </c>
      <c r="G13" s="39" t="s">
        <v>399</v>
      </c>
      <c r="H13" s="39" t="s">
        <v>412</v>
      </c>
      <c r="K13" s="33" t="s">
        <v>143</v>
      </c>
      <c r="L13" s="33" t="s">
        <v>143</v>
      </c>
      <c r="N13" s="33" t="s">
        <v>78</v>
      </c>
      <c r="O13" s="33" t="s">
        <v>78</v>
      </c>
      <c r="Q13" s="33" t="s">
        <v>48</v>
      </c>
      <c r="R13" s="33" t="s">
        <v>48</v>
      </c>
      <c r="T13" s="33" t="s">
        <v>296</v>
      </c>
      <c r="U13" s="33" t="s">
        <v>296</v>
      </c>
      <c r="W13" s="33" t="s">
        <v>331</v>
      </c>
      <c r="X13" s="33" t="s">
        <v>440</v>
      </c>
      <c r="AF13" s="33" t="s">
        <v>52</v>
      </c>
      <c r="AG13" s="33" t="s">
        <v>52</v>
      </c>
    </row>
    <row r="14" spans="1:36" ht="18.75" x14ac:dyDescent="0.3">
      <c r="A14" s="5" t="s">
        <v>14</v>
      </c>
      <c r="B14" s="5" t="s">
        <v>14</v>
      </c>
      <c r="E14" s="39">
        <v>11</v>
      </c>
      <c r="F14" s="39" t="s">
        <v>400</v>
      </c>
      <c r="G14" s="39" t="s">
        <v>401</v>
      </c>
      <c r="H14" s="39" t="s">
        <v>413</v>
      </c>
      <c r="K14" s="33" t="s">
        <v>23</v>
      </c>
      <c r="L14" s="33" t="s">
        <v>23</v>
      </c>
      <c r="N14" s="33" t="s">
        <v>163</v>
      </c>
      <c r="O14" s="33" t="s">
        <v>163</v>
      </c>
      <c r="Q14" s="33" t="s">
        <v>281</v>
      </c>
      <c r="R14" s="33" t="s">
        <v>281</v>
      </c>
      <c r="T14" s="33" t="s">
        <v>297</v>
      </c>
      <c r="U14" s="33" t="s">
        <v>297</v>
      </c>
      <c r="W14" s="33" t="s">
        <v>332</v>
      </c>
      <c r="X14" s="33" t="s">
        <v>433</v>
      </c>
      <c r="AF14" s="33" t="s">
        <v>286</v>
      </c>
      <c r="AG14" s="33" t="s">
        <v>286</v>
      </c>
    </row>
    <row r="15" spans="1:36" ht="19.5" thickBot="1" x14ac:dyDescent="0.35">
      <c r="A15" s="5" t="s">
        <v>16</v>
      </c>
      <c r="B15" s="5" t="s">
        <v>16</v>
      </c>
      <c r="E15" s="40">
        <v>12</v>
      </c>
      <c r="F15" s="40" t="s">
        <v>402</v>
      </c>
      <c r="G15" s="40" t="s">
        <v>403</v>
      </c>
      <c r="H15" s="40" t="s">
        <v>457</v>
      </c>
      <c r="K15" s="33" t="s">
        <v>15</v>
      </c>
      <c r="L15" s="33" t="s">
        <v>15</v>
      </c>
      <c r="N15" s="33" t="s">
        <v>79</v>
      </c>
      <c r="O15" s="33" t="s">
        <v>79</v>
      </c>
      <c r="Q15" s="33" t="s">
        <v>40</v>
      </c>
      <c r="R15" s="33" t="s">
        <v>40</v>
      </c>
      <c r="T15" s="33" t="s">
        <v>119</v>
      </c>
      <c r="U15" s="33" t="s">
        <v>119</v>
      </c>
      <c r="W15" s="33" t="s">
        <v>100</v>
      </c>
      <c r="X15" s="33" t="s">
        <v>100</v>
      </c>
      <c r="AF15" s="33" t="s">
        <v>287</v>
      </c>
      <c r="AG15" s="33" t="s">
        <v>287</v>
      </c>
    </row>
    <row r="16" spans="1:36" ht="16.5" x14ac:dyDescent="0.3">
      <c r="A16" s="5" t="s">
        <v>18</v>
      </c>
      <c r="B16" s="5" t="s">
        <v>18</v>
      </c>
      <c r="K16" s="33" t="s">
        <v>5</v>
      </c>
      <c r="L16" s="33" t="s">
        <v>5</v>
      </c>
      <c r="N16" s="33" t="s">
        <v>70</v>
      </c>
      <c r="O16" s="33" t="s">
        <v>70</v>
      </c>
      <c r="Q16" s="33" t="s">
        <v>156</v>
      </c>
      <c r="R16" s="33" t="s">
        <v>156</v>
      </c>
      <c r="T16" s="33" t="s">
        <v>298</v>
      </c>
      <c r="U16" s="33" t="s">
        <v>298</v>
      </c>
      <c r="W16" s="33" t="s">
        <v>333</v>
      </c>
      <c r="X16" s="33" t="s">
        <v>333</v>
      </c>
      <c r="AF16" s="33" t="s">
        <v>54</v>
      </c>
      <c r="AG16" s="33" t="s">
        <v>54</v>
      </c>
    </row>
    <row r="17" spans="1:33" ht="16.5" x14ac:dyDescent="0.3">
      <c r="A17" s="5" t="s">
        <v>17</v>
      </c>
      <c r="B17" s="5" t="s">
        <v>17</v>
      </c>
      <c r="K17" s="33" t="s">
        <v>144</v>
      </c>
      <c r="L17" s="33" t="s">
        <v>144</v>
      </c>
      <c r="N17" s="33" t="s">
        <v>241</v>
      </c>
      <c r="O17" s="33" t="s">
        <v>419</v>
      </c>
      <c r="Q17" s="33" t="s">
        <v>157</v>
      </c>
      <c r="R17" s="33" t="s">
        <v>157</v>
      </c>
      <c r="T17" s="33" t="s">
        <v>118</v>
      </c>
      <c r="U17" s="33" t="s">
        <v>118</v>
      </c>
      <c r="W17" s="33" t="s">
        <v>113</v>
      </c>
      <c r="X17" s="33" t="s">
        <v>113</v>
      </c>
      <c r="AF17" s="33" t="s">
        <v>55</v>
      </c>
      <c r="AG17" s="33" t="s">
        <v>55</v>
      </c>
    </row>
    <row r="18" spans="1:33" ht="16.5" x14ac:dyDescent="0.3">
      <c r="A18" s="5" t="s">
        <v>232</v>
      </c>
      <c r="B18" s="5" t="s">
        <v>232</v>
      </c>
      <c r="K18" s="33" t="s">
        <v>24</v>
      </c>
      <c r="L18" s="33" t="s">
        <v>24</v>
      </c>
      <c r="N18" s="33" t="s">
        <v>76</v>
      </c>
      <c r="O18" s="33" t="s">
        <v>76</v>
      </c>
      <c r="Q18" s="33" t="s">
        <v>45</v>
      </c>
      <c r="R18" s="33" t="s">
        <v>45</v>
      </c>
      <c r="T18" s="33" t="s">
        <v>205</v>
      </c>
      <c r="U18" s="33" t="s">
        <v>205</v>
      </c>
      <c r="W18" s="33" t="s">
        <v>334</v>
      </c>
      <c r="X18" s="33" t="s">
        <v>334</v>
      </c>
      <c r="AF18" s="33" t="s">
        <v>375</v>
      </c>
      <c r="AG18" s="33" t="s">
        <v>375</v>
      </c>
    </row>
    <row r="19" spans="1:33" ht="16.5" x14ac:dyDescent="0.3">
      <c r="A19" s="5" t="s">
        <v>19</v>
      </c>
      <c r="B19" s="5" t="s">
        <v>19</v>
      </c>
      <c r="K19" s="33" t="s">
        <v>22</v>
      </c>
      <c r="L19" s="33" t="s">
        <v>22</v>
      </c>
      <c r="N19" s="33" t="s">
        <v>242</v>
      </c>
      <c r="O19" s="33" t="s">
        <v>420</v>
      </c>
      <c r="Q19" s="33" t="s">
        <v>36</v>
      </c>
      <c r="R19" s="33" t="s">
        <v>36</v>
      </c>
      <c r="T19" s="33" t="s">
        <v>187</v>
      </c>
      <c r="U19" s="33" t="s">
        <v>187</v>
      </c>
      <c r="W19" s="33" t="s">
        <v>335</v>
      </c>
      <c r="X19" s="33" t="s">
        <v>434</v>
      </c>
      <c r="AF19" s="33" t="s">
        <v>50</v>
      </c>
      <c r="AG19" s="33" t="s">
        <v>50</v>
      </c>
    </row>
    <row r="20" spans="1:33" ht="16.5" x14ac:dyDescent="0.3">
      <c r="A20" s="5" t="s">
        <v>24</v>
      </c>
      <c r="B20" s="5" t="s">
        <v>24</v>
      </c>
      <c r="K20" s="33" t="s">
        <v>21</v>
      </c>
      <c r="L20" s="33" t="s">
        <v>21</v>
      </c>
      <c r="N20" s="33" t="s">
        <v>72</v>
      </c>
      <c r="O20" s="33" t="s">
        <v>72</v>
      </c>
      <c r="Q20" s="33" t="s">
        <v>158</v>
      </c>
      <c r="R20" s="33" t="s">
        <v>158</v>
      </c>
      <c r="T20" s="33" t="s">
        <v>373</v>
      </c>
      <c r="U20" s="33" t="s">
        <v>373</v>
      </c>
      <c r="W20" s="33" t="s">
        <v>178</v>
      </c>
      <c r="X20" s="33" t="s">
        <v>178</v>
      </c>
      <c r="AF20" s="33" t="s">
        <v>288</v>
      </c>
      <c r="AG20" s="33" t="s">
        <v>288</v>
      </c>
    </row>
    <row r="21" spans="1:33" ht="16.5" x14ac:dyDescent="0.3">
      <c r="A21" s="5" t="s">
        <v>22</v>
      </c>
      <c r="B21" s="5" t="s">
        <v>22</v>
      </c>
      <c r="K21" s="33" t="s">
        <v>14</v>
      </c>
      <c r="L21" s="33" t="s">
        <v>14</v>
      </c>
      <c r="N21" s="33" t="s">
        <v>414</v>
      </c>
      <c r="O21" s="33" t="s">
        <v>414</v>
      </c>
      <c r="Q21" s="33" t="s">
        <v>38</v>
      </c>
      <c r="R21" s="33" t="s">
        <v>38</v>
      </c>
      <c r="T21" s="33" t="s">
        <v>299</v>
      </c>
      <c r="U21" s="33" t="s">
        <v>299</v>
      </c>
      <c r="W21" s="33" t="s">
        <v>140</v>
      </c>
      <c r="X21" s="33" t="s">
        <v>140</v>
      </c>
      <c r="AF21" s="33" t="s">
        <v>161</v>
      </c>
      <c r="AG21" s="33" t="s">
        <v>161</v>
      </c>
    </row>
    <row r="22" spans="1:33" ht="16.5" x14ac:dyDescent="0.3">
      <c r="A22" s="5" t="s">
        <v>234</v>
      </c>
      <c r="B22" s="5" t="s">
        <v>234</v>
      </c>
      <c r="K22" s="33" t="s">
        <v>227</v>
      </c>
      <c r="L22" s="33" t="s">
        <v>227</v>
      </c>
      <c r="N22" s="33" t="s">
        <v>193</v>
      </c>
      <c r="O22" s="33" t="s">
        <v>193</v>
      </c>
      <c r="Q22" s="33" t="s">
        <v>46</v>
      </c>
      <c r="R22" s="33" t="s">
        <v>46</v>
      </c>
      <c r="T22" s="33" t="s">
        <v>366</v>
      </c>
      <c r="U22" s="33" t="s">
        <v>421</v>
      </c>
      <c r="W22" s="33" t="s">
        <v>336</v>
      </c>
      <c r="X22" s="33" t="s">
        <v>336</v>
      </c>
      <c r="AF22" s="33" t="s">
        <v>53</v>
      </c>
      <c r="AG22" s="33" t="s">
        <v>53</v>
      </c>
    </row>
    <row r="23" spans="1:33" ht="16.5" x14ac:dyDescent="0.3">
      <c r="A23" s="5" t="s">
        <v>20</v>
      </c>
      <c r="B23" s="5" t="s">
        <v>20</v>
      </c>
      <c r="K23" s="33" t="s">
        <v>145</v>
      </c>
      <c r="L23" s="33" t="s">
        <v>145</v>
      </c>
      <c r="N23" s="33" t="s">
        <v>164</v>
      </c>
      <c r="O23" s="33" t="s">
        <v>164</v>
      </c>
      <c r="Q23" s="33" t="s">
        <v>37</v>
      </c>
      <c r="R23" s="33" t="s">
        <v>37</v>
      </c>
      <c r="T23" s="33" t="s">
        <v>120</v>
      </c>
      <c r="U23" s="33" t="s">
        <v>120</v>
      </c>
      <c r="W23" s="33" t="s">
        <v>96</v>
      </c>
      <c r="X23" s="33" t="s">
        <v>96</v>
      </c>
    </row>
    <row r="24" spans="1:33" ht="16.5" x14ac:dyDescent="0.3">
      <c r="A24" s="5" t="s">
        <v>144</v>
      </c>
      <c r="B24" s="5" t="s">
        <v>144</v>
      </c>
      <c r="K24" s="33" t="s">
        <v>9</v>
      </c>
      <c r="L24" s="33" t="s">
        <v>9</v>
      </c>
      <c r="N24" s="33" t="s">
        <v>243</v>
      </c>
      <c r="O24" s="33" t="s">
        <v>243</v>
      </c>
      <c r="Q24" s="33" t="s">
        <v>282</v>
      </c>
      <c r="R24" s="33" t="s">
        <v>282</v>
      </c>
      <c r="T24" s="33" t="s">
        <v>131</v>
      </c>
      <c r="U24" s="33" t="s">
        <v>131</v>
      </c>
      <c r="W24" s="33" t="s">
        <v>337</v>
      </c>
      <c r="X24" s="33" t="s">
        <v>337</v>
      </c>
    </row>
    <row r="25" spans="1:33" ht="16.5" x14ac:dyDescent="0.3">
      <c r="A25" s="5" t="s">
        <v>21</v>
      </c>
      <c r="B25" s="5" t="s">
        <v>21</v>
      </c>
      <c r="K25" s="33" t="s">
        <v>25</v>
      </c>
      <c r="L25" s="33" t="s">
        <v>25</v>
      </c>
      <c r="N25" s="33" t="s">
        <v>244</v>
      </c>
      <c r="O25" s="33" t="s">
        <v>421</v>
      </c>
      <c r="Q25" s="33" t="s">
        <v>44</v>
      </c>
      <c r="R25" s="33" t="s">
        <v>44</v>
      </c>
      <c r="T25" s="33" t="s">
        <v>300</v>
      </c>
      <c r="U25" s="33" t="s">
        <v>300</v>
      </c>
      <c r="W25" s="33" t="s">
        <v>92</v>
      </c>
      <c r="X25" s="33" t="s">
        <v>92</v>
      </c>
    </row>
    <row r="26" spans="1:33" ht="16.5" x14ac:dyDescent="0.3">
      <c r="A26" s="5" t="s">
        <v>23</v>
      </c>
      <c r="B26" s="5" t="s">
        <v>23</v>
      </c>
      <c r="K26" s="33" t="s">
        <v>11</v>
      </c>
      <c r="L26" s="33" t="s">
        <v>11</v>
      </c>
      <c r="N26" s="33" t="s">
        <v>61</v>
      </c>
      <c r="O26" s="33" t="s">
        <v>61</v>
      </c>
      <c r="Q26" s="33" t="s">
        <v>365</v>
      </c>
      <c r="R26" s="33" t="s">
        <v>417</v>
      </c>
      <c r="T26" s="33" t="s">
        <v>301</v>
      </c>
      <c r="U26" s="33" t="s">
        <v>435</v>
      </c>
      <c r="W26" s="33" t="s">
        <v>338</v>
      </c>
      <c r="X26" s="33" t="s">
        <v>338</v>
      </c>
    </row>
    <row r="27" spans="1:33" ht="16.5" x14ac:dyDescent="0.3">
      <c r="A27" s="5" t="s">
        <v>27</v>
      </c>
      <c r="B27" s="5" t="s">
        <v>27</v>
      </c>
      <c r="K27" s="33" t="s">
        <v>228</v>
      </c>
      <c r="L27" s="33" t="s">
        <v>228</v>
      </c>
      <c r="N27" s="33" t="s">
        <v>165</v>
      </c>
      <c r="O27" s="33" t="s">
        <v>165</v>
      </c>
      <c r="Q27" s="33" t="s">
        <v>283</v>
      </c>
      <c r="R27" s="33" t="s">
        <v>283</v>
      </c>
      <c r="T27" s="33" t="s">
        <v>302</v>
      </c>
      <c r="U27" s="33" t="s">
        <v>422</v>
      </c>
      <c r="W27" s="33" t="s">
        <v>339</v>
      </c>
      <c r="X27" s="33" t="s">
        <v>339</v>
      </c>
    </row>
    <row r="28" spans="1:33" ht="16.5" x14ac:dyDescent="0.3">
      <c r="A28" s="5" t="s">
        <v>142</v>
      </c>
      <c r="B28" s="5" t="s">
        <v>142</v>
      </c>
      <c r="K28" s="33" t="s">
        <v>27</v>
      </c>
      <c r="L28" s="33" t="s">
        <v>27</v>
      </c>
      <c r="N28" s="33" t="s">
        <v>83</v>
      </c>
      <c r="O28" s="33" t="s">
        <v>83</v>
      </c>
      <c r="Q28" s="33" t="s">
        <v>159</v>
      </c>
      <c r="R28" s="33" t="s">
        <v>159</v>
      </c>
      <c r="T28" s="33" t="s">
        <v>372</v>
      </c>
      <c r="U28" s="33" t="s">
        <v>423</v>
      </c>
      <c r="W28" s="33" t="s">
        <v>179</v>
      </c>
      <c r="X28" s="33" t="s">
        <v>179</v>
      </c>
    </row>
    <row r="29" spans="1:33" ht="16.5" x14ac:dyDescent="0.3">
      <c r="A29" s="5" t="s">
        <v>145</v>
      </c>
      <c r="B29" s="5" t="s">
        <v>145</v>
      </c>
      <c r="K29" s="33" t="s">
        <v>29</v>
      </c>
      <c r="L29" s="33" t="s">
        <v>29</v>
      </c>
      <c r="N29" s="33" t="s">
        <v>63</v>
      </c>
      <c r="O29" s="33" t="s">
        <v>63</v>
      </c>
      <c r="Q29" s="33" t="s">
        <v>35</v>
      </c>
      <c r="R29" s="33" t="s">
        <v>35</v>
      </c>
      <c r="T29" s="33" t="s">
        <v>303</v>
      </c>
      <c r="U29" s="33" t="s">
        <v>303</v>
      </c>
      <c r="W29" s="33" t="s">
        <v>204</v>
      </c>
      <c r="X29" s="33" t="s">
        <v>204</v>
      </c>
    </row>
    <row r="30" spans="1:33" ht="16.5" x14ac:dyDescent="0.3">
      <c r="A30" s="5" t="s">
        <v>28</v>
      </c>
      <c r="B30" s="5" t="s">
        <v>28</v>
      </c>
      <c r="K30" s="33" t="s">
        <v>146</v>
      </c>
      <c r="L30" s="33" t="s">
        <v>146</v>
      </c>
      <c r="N30" s="33" t="s">
        <v>363</v>
      </c>
      <c r="O30" s="33" t="s">
        <v>422</v>
      </c>
      <c r="Q30" s="33" t="s">
        <v>42</v>
      </c>
      <c r="R30" s="33" t="s">
        <v>42</v>
      </c>
      <c r="T30" s="33" t="s">
        <v>304</v>
      </c>
      <c r="U30" s="33" t="s">
        <v>304</v>
      </c>
      <c r="W30" s="33" t="s">
        <v>196</v>
      </c>
      <c r="X30" s="33" t="s">
        <v>196</v>
      </c>
    </row>
    <row r="31" spans="1:33" ht="16.5" x14ac:dyDescent="0.3">
      <c r="A31" s="5" t="s">
        <v>148</v>
      </c>
      <c r="B31" s="5" t="s">
        <v>148</v>
      </c>
      <c r="K31" s="33" t="s">
        <v>229</v>
      </c>
      <c r="L31" s="33" t="s">
        <v>229</v>
      </c>
      <c r="N31" s="33" t="s">
        <v>359</v>
      </c>
      <c r="O31" s="33" t="s">
        <v>359</v>
      </c>
      <c r="Q31" s="33" t="s">
        <v>39</v>
      </c>
      <c r="R31" s="33" t="s">
        <v>39</v>
      </c>
      <c r="T31" s="33" t="s">
        <v>134</v>
      </c>
      <c r="U31" s="33" t="s">
        <v>134</v>
      </c>
      <c r="W31" s="33" t="s">
        <v>340</v>
      </c>
      <c r="X31" s="33" t="s">
        <v>435</v>
      </c>
    </row>
    <row r="32" spans="1:33" ht="16.5" x14ac:dyDescent="0.3">
      <c r="A32" s="5" t="s">
        <v>25</v>
      </c>
      <c r="B32" s="5" t="s">
        <v>25</v>
      </c>
      <c r="K32" s="33" t="s">
        <v>8</v>
      </c>
      <c r="L32" s="33" t="s">
        <v>8</v>
      </c>
      <c r="N32" s="33" t="s">
        <v>245</v>
      </c>
      <c r="O32" s="33" t="s">
        <v>423</v>
      </c>
      <c r="Q32" s="33" t="s">
        <v>284</v>
      </c>
      <c r="R32" s="33" t="s">
        <v>284</v>
      </c>
      <c r="T32" s="33" t="s">
        <v>305</v>
      </c>
      <c r="U32" s="33" t="s">
        <v>305</v>
      </c>
      <c r="W32" s="33" t="s">
        <v>88</v>
      </c>
      <c r="X32" s="33" t="s">
        <v>88</v>
      </c>
    </row>
    <row r="33" spans="1:24" ht="16.5" x14ac:dyDescent="0.3">
      <c r="A33" s="5" t="s">
        <v>30</v>
      </c>
      <c r="B33" s="5" t="s">
        <v>30</v>
      </c>
      <c r="K33" s="33" t="s">
        <v>191</v>
      </c>
      <c r="L33" s="33" t="s">
        <v>191</v>
      </c>
      <c r="N33" s="33" t="s">
        <v>246</v>
      </c>
      <c r="O33" s="33" t="s">
        <v>246</v>
      </c>
      <c r="T33" s="33" t="s">
        <v>133</v>
      </c>
      <c r="U33" s="33" t="s">
        <v>133</v>
      </c>
      <c r="W33" s="33" t="s">
        <v>341</v>
      </c>
      <c r="X33" s="33" t="s">
        <v>341</v>
      </c>
    </row>
    <row r="34" spans="1:24" ht="15.75" x14ac:dyDescent="0.25">
      <c r="A34" s="2" t="s">
        <v>217</v>
      </c>
      <c r="B34" s="2" t="s">
        <v>217</v>
      </c>
      <c r="K34" s="33" t="s">
        <v>230</v>
      </c>
      <c r="L34" s="33" t="s">
        <v>417</v>
      </c>
      <c r="N34" s="33" t="s">
        <v>73</v>
      </c>
      <c r="O34" s="33" t="s">
        <v>73</v>
      </c>
      <c r="T34" s="33" t="s">
        <v>122</v>
      </c>
      <c r="U34" s="33" t="s">
        <v>122</v>
      </c>
      <c r="W34" s="33" t="s">
        <v>367</v>
      </c>
      <c r="X34" s="33" t="s">
        <v>367</v>
      </c>
    </row>
    <row r="35" spans="1:24" ht="16.5" x14ac:dyDescent="0.3">
      <c r="A35" s="5" t="s">
        <v>31</v>
      </c>
      <c r="B35" s="5" t="s">
        <v>31</v>
      </c>
      <c r="K35" s="33" t="s">
        <v>231</v>
      </c>
      <c r="L35" s="33" t="s">
        <v>231</v>
      </c>
      <c r="N35" s="33" t="s">
        <v>166</v>
      </c>
      <c r="O35" s="33" t="s">
        <v>166</v>
      </c>
      <c r="T35" s="33" t="s">
        <v>306</v>
      </c>
      <c r="U35" s="33" t="s">
        <v>306</v>
      </c>
      <c r="W35" s="33" t="s">
        <v>180</v>
      </c>
      <c r="X35" s="33" t="s">
        <v>180</v>
      </c>
    </row>
    <row r="36" spans="1:24" ht="16.5" x14ac:dyDescent="0.3">
      <c r="A36" s="5" t="s">
        <v>32</v>
      </c>
      <c r="B36" s="5" t="s">
        <v>32</v>
      </c>
      <c r="K36" s="33" t="s">
        <v>20</v>
      </c>
      <c r="L36" s="33" t="s">
        <v>20</v>
      </c>
      <c r="N36" s="33" t="s">
        <v>167</v>
      </c>
      <c r="O36" s="33" t="s">
        <v>167</v>
      </c>
      <c r="T36" s="33" t="s">
        <v>307</v>
      </c>
      <c r="U36" s="33" t="s">
        <v>436</v>
      </c>
      <c r="W36" s="33" t="s">
        <v>95</v>
      </c>
      <c r="X36" s="33" t="s">
        <v>95</v>
      </c>
    </row>
    <row r="37" spans="1:24" ht="16.5" x14ac:dyDescent="0.3">
      <c r="A37" s="5" t="s">
        <v>34</v>
      </c>
      <c r="B37" s="5" t="s">
        <v>34</v>
      </c>
      <c r="K37" s="33" t="s">
        <v>192</v>
      </c>
      <c r="L37" s="33" t="s">
        <v>192</v>
      </c>
      <c r="N37" s="33" t="s">
        <v>247</v>
      </c>
      <c r="O37" s="33" t="s">
        <v>247</v>
      </c>
      <c r="T37" s="33" t="s">
        <v>308</v>
      </c>
      <c r="U37" s="33" t="s">
        <v>308</v>
      </c>
      <c r="W37" s="33" t="s">
        <v>103</v>
      </c>
      <c r="X37" s="33" t="s">
        <v>103</v>
      </c>
    </row>
    <row r="38" spans="1:24" ht="15.75" x14ac:dyDescent="0.25">
      <c r="A38" s="2" t="s">
        <v>219</v>
      </c>
      <c r="B38" s="2" t="s">
        <v>219</v>
      </c>
      <c r="K38" s="33" t="s">
        <v>232</v>
      </c>
      <c r="L38" s="33" t="s">
        <v>232</v>
      </c>
      <c r="N38" s="33" t="s">
        <v>200</v>
      </c>
      <c r="O38" s="33" t="s">
        <v>200</v>
      </c>
      <c r="T38" s="33" t="s">
        <v>188</v>
      </c>
      <c r="U38" s="33" t="s">
        <v>188</v>
      </c>
      <c r="W38" s="33" t="s">
        <v>342</v>
      </c>
      <c r="X38" s="33" t="s">
        <v>342</v>
      </c>
    </row>
    <row r="39" spans="1:24" ht="16.5" x14ac:dyDescent="0.3">
      <c r="A39" s="5" t="s">
        <v>36</v>
      </c>
      <c r="B39" s="5" t="s">
        <v>36</v>
      </c>
      <c r="K39" s="33" t="s">
        <v>16</v>
      </c>
      <c r="L39" s="33" t="s">
        <v>16</v>
      </c>
      <c r="N39" s="33" t="s">
        <v>248</v>
      </c>
      <c r="O39" s="33" t="s">
        <v>248</v>
      </c>
      <c r="T39" s="33" t="s">
        <v>309</v>
      </c>
      <c r="U39" s="33" t="s">
        <v>309</v>
      </c>
      <c r="W39" s="33" t="s">
        <v>105</v>
      </c>
      <c r="X39" s="33" t="s">
        <v>105</v>
      </c>
    </row>
    <row r="40" spans="1:24" ht="16.5" x14ac:dyDescent="0.3">
      <c r="A40" s="5" t="s">
        <v>37</v>
      </c>
      <c r="B40" s="5" t="s">
        <v>37</v>
      </c>
      <c r="K40" s="33" t="s">
        <v>10</v>
      </c>
      <c r="L40" s="33" t="s">
        <v>10</v>
      </c>
      <c r="N40" s="33" t="s">
        <v>249</v>
      </c>
      <c r="O40" s="33" t="s">
        <v>249</v>
      </c>
      <c r="T40" s="33" t="s">
        <v>310</v>
      </c>
      <c r="U40" s="33" t="s">
        <v>437</v>
      </c>
      <c r="W40" s="33" t="s">
        <v>343</v>
      </c>
      <c r="X40" s="33" t="s">
        <v>424</v>
      </c>
    </row>
    <row r="41" spans="1:24" ht="16.5" x14ac:dyDescent="0.3">
      <c r="A41" s="5" t="s">
        <v>39</v>
      </c>
      <c r="B41" s="5" t="s">
        <v>39</v>
      </c>
      <c r="K41" s="33" t="s">
        <v>233</v>
      </c>
      <c r="L41" s="33" t="s">
        <v>233</v>
      </c>
      <c r="N41" s="33" t="s">
        <v>81</v>
      </c>
      <c r="O41" s="33" t="s">
        <v>81</v>
      </c>
      <c r="T41" s="33" t="s">
        <v>311</v>
      </c>
      <c r="U41" s="33" t="s">
        <v>438</v>
      </c>
      <c r="W41" s="33" t="s">
        <v>344</v>
      </c>
      <c r="X41" s="33" t="s">
        <v>344</v>
      </c>
    </row>
    <row r="42" spans="1:24" ht="16.5" x14ac:dyDescent="0.3">
      <c r="A42" s="5" t="s">
        <v>35</v>
      </c>
      <c r="B42" s="5" t="s">
        <v>35</v>
      </c>
      <c r="K42" s="33" t="s">
        <v>26</v>
      </c>
      <c r="L42" s="33" t="s">
        <v>26</v>
      </c>
      <c r="N42" s="33" t="s">
        <v>250</v>
      </c>
      <c r="O42" s="33" t="s">
        <v>424</v>
      </c>
      <c r="T42" s="33" t="s">
        <v>312</v>
      </c>
      <c r="U42" s="33" t="s">
        <v>425</v>
      </c>
      <c r="W42" s="33" t="s">
        <v>181</v>
      </c>
      <c r="X42" s="33" t="s">
        <v>181</v>
      </c>
    </row>
    <row r="43" spans="1:24" ht="16.5" x14ac:dyDescent="0.3">
      <c r="A43" s="5" t="s">
        <v>41</v>
      </c>
      <c r="B43" s="5" t="s">
        <v>41</v>
      </c>
      <c r="K43" s="33" t="s">
        <v>234</v>
      </c>
      <c r="L43" s="33" t="s">
        <v>418</v>
      </c>
      <c r="N43" s="33" t="s">
        <v>251</v>
      </c>
      <c r="O43" s="33" t="s">
        <v>251</v>
      </c>
      <c r="T43" s="33" t="s">
        <v>313</v>
      </c>
      <c r="U43" s="33" t="s">
        <v>439</v>
      </c>
      <c r="W43" s="33" t="s">
        <v>112</v>
      </c>
      <c r="X43" s="33" t="s">
        <v>112</v>
      </c>
    </row>
    <row r="44" spans="1:24" ht="16.5" x14ac:dyDescent="0.3">
      <c r="A44" s="5" t="s">
        <v>40</v>
      </c>
      <c r="B44" s="5" t="s">
        <v>40</v>
      </c>
      <c r="K44" s="33" t="s">
        <v>17</v>
      </c>
      <c r="L44" s="33" t="s">
        <v>17</v>
      </c>
      <c r="N44" s="33" t="s">
        <v>168</v>
      </c>
      <c r="O44" s="33" t="s">
        <v>168</v>
      </c>
      <c r="T44" s="33" t="s">
        <v>121</v>
      </c>
      <c r="U44" s="33" t="s">
        <v>121</v>
      </c>
      <c r="W44" s="33" t="s">
        <v>110</v>
      </c>
      <c r="X44" s="33" t="s">
        <v>110</v>
      </c>
    </row>
    <row r="45" spans="1:24" ht="16.5" x14ac:dyDescent="0.3">
      <c r="A45" s="5" t="s">
        <v>42</v>
      </c>
      <c r="B45" s="5" t="s">
        <v>42</v>
      </c>
      <c r="K45" s="33" t="s">
        <v>7</v>
      </c>
      <c r="L45" s="33" t="s">
        <v>7</v>
      </c>
      <c r="N45" s="33" t="s">
        <v>66</v>
      </c>
      <c r="O45" s="33" t="s">
        <v>66</v>
      </c>
      <c r="T45" s="33" t="s">
        <v>129</v>
      </c>
      <c r="U45" s="33" t="s">
        <v>129</v>
      </c>
      <c r="W45" s="33" t="s">
        <v>99</v>
      </c>
      <c r="X45" s="33" t="s">
        <v>99</v>
      </c>
    </row>
    <row r="46" spans="1:24" ht="16.5" x14ac:dyDescent="0.3">
      <c r="A46" s="5" t="s">
        <v>43</v>
      </c>
      <c r="B46" s="5" t="s">
        <v>43</v>
      </c>
      <c r="K46" s="33" t="s">
        <v>235</v>
      </c>
      <c r="L46" s="33" t="s">
        <v>235</v>
      </c>
      <c r="N46" s="33" t="s">
        <v>252</v>
      </c>
      <c r="O46" s="33" t="s">
        <v>252</v>
      </c>
      <c r="T46" s="33" t="s">
        <v>314</v>
      </c>
      <c r="U46" s="33" t="s">
        <v>314</v>
      </c>
      <c r="W46" s="33" t="s">
        <v>345</v>
      </c>
      <c r="X46" s="33" t="s">
        <v>345</v>
      </c>
    </row>
    <row r="47" spans="1:24" ht="16.5" x14ac:dyDescent="0.3">
      <c r="A47" s="5" t="s">
        <v>278</v>
      </c>
      <c r="B47" s="5" t="s">
        <v>278</v>
      </c>
      <c r="K47" s="33" t="s">
        <v>147</v>
      </c>
      <c r="L47" s="33" t="s">
        <v>147</v>
      </c>
      <c r="N47" s="33" t="s">
        <v>253</v>
      </c>
      <c r="O47" s="33" t="s">
        <v>253</v>
      </c>
      <c r="T47" s="33" t="s">
        <v>125</v>
      </c>
      <c r="U47" s="33" t="s">
        <v>125</v>
      </c>
      <c r="W47" s="33" t="s">
        <v>98</v>
      </c>
      <c r="X47" s="33" t="s">
        <v>98</v>
      </c>
    </row>
    <row r="48" spans="1:24" ht="16.5" x14ac:dyDescent="0.3">
      <c r="A48" s="5" t="s">
        <v>44</v>
      </c>
      <c r="B48" s="5" t="s">
        <v>44</v>
      </c>
      <c r="K48" s="33" t="s">
        <v>148</v>
      </c>
      <c r="L48" s="33" t="s">
        <v>148</v>
      </c>
      <c r="N48" s="33" t="s">
        <v>254</v>
      </c>
      <c r="O48" s="33" t="s">
        <v>254</v>
      </c>
      <c r="T48" s="33" t="s">
        <v>315</v>
      </c>
      <c r="U48" s="33" t="s">
        <v>315</v>
      </c>
      <c r="W48" s="33" t="s">
        <v>182</v>
      </c>
      <c r="X48" s="33" t="s">
        <v>182</v>
      </c>
    </row>
    <row r="49" spans="1:24" ht="16.5" x14ac:dyDescent="0.3">
      <c r="A49" s="5" t="s">
        <v>38</v>
      </c>
      <c r="B49" s="5" t="s">
        <v>38</v>
      </c>
      <c r="K49" s="33" t="s">
        <v>236</v>
      </c>
      <c r="L49" s="33" t="s">
        <v>236</v>
      </c>
      <c r="N49" s="33" t="s">
        <v>255</v>
      </c>
      <c r="O49" s="33" t="s">
        <v>255</v>
      </c>
      <c r="T49" s="33" t="s">
        <v>116</v>
      </c>
      <c r="U49" s="33" t="s">
        <v>116</v>
      </c>
      <c r="W49" s="33" t="s">
        <v>346</v>
      </c>
      <c r="X49" s="33" t="s">
        <v>346</v>
      </c>
    </row>
    <row r="50" spans="1:24" ht="16.5" x14ac:dyDescent="0.3">
      <c r="A50" s="5" t="s">
        <v>46</v>
      </c>
      <c r="B50" s="5" t="s">
        <v>46</v>
      </c>
      <c r="K50" s="33" t="s">
        <v>195</v>
      </c>
      <c r="L50" s="33" t="s">
        <v>195</v>
      </c>
      <c r="N50" s="33" t="s">
        <v>256</v>
      </c>
      <c r="O50" s="33" t="s">
        <v>425</v>
      </c>
      <c r="T50" s="33" t="s">
        <v>316</v>
      </c>
      <c r="U50" s="33" t="s">
        <v>316</v>
      </c>
      <c r="W50" s="33" t="s">
        <v>183</v>
      </c>
      <c r="X50" s="33" t="s">
        <v>183</v>
      </c>
    </row>
    <row r="51" spans="1:24" ht="16.5" x14ac:dyDescent="0.3">
      <c r="A51" s="5" t="s">
        <v>47</v>
      </c>
      <c r="B51" s="5" t="s">
        <v>47</v>
      </c>
      <c r="K51" s="33" t="s">
        <v>458</v>
      </c>
      <c r="L51" s="33" t="s">
        <v>458</v>
      </c>
      <c r="N51" s="33" t="s">
        <v>75</v>
      </c>
      <c r="O51" s="33" t="s">
        <v>75</v>
      </c>
      <c r="T51" s="33" t="s">
        <v>317</v>
      </c>
      <c r="U51" s="33" t="s">
        <v>426</v>
      </c>
      <c r="W51" s="33" t="s">
        <v>184</v>
      </c>
      <c r="X51" s="33" t="s">
        <v>184</v>
      </c>
    </row>
    <row r="52" spans="1:24" ht="16.5" x14ac:dyDescent="0.3">
      <c r="A52" s="5" t="s">
        <v>284</v>
      </c>
      <c r="B52" s="5" t="s">
        <v>284</v>
      </c>
      <c r="K52" s="33" t="s">
        <v>18</v>
      </c>
      <c r="L52" s="33" t="s">
        <v>18</v>
      </c>
      <c r="N52" s="33" t="s">
        <v>71</v>
      </c>
      <c r="O52" s="33" t="s">
        <v>71</v>
      </c>
      <c r="T52" s="33" t="s">
        <v>136</v>
      </c>
      <c r="U52" s="33" t="s">
        <v>136</v>
      </c>
      <c r="W52" s="33" t="s">
        <v>415</v>
      </c>
      <c r="X52" s="33" t="s">
        <v>415</v>
      </c>
    </row>
    <row r="53" spans="1:24" ht="16.5" x14ac:dyDescent="0.3">
      <c r="A53" s="5" t="s">
        <v>48</v>
      </c>
      <c r="B53" s="5" t="s">
        <v>48</v>
      </c>
      <c r="K53" s="33" t="s">
        <v>19</v>
      </c>
      <c r="L53" s="33" t="s">
        <v>19</v>
      </c>
      <c r="N53" s="33" t="s">
        <v>65</v>
      </c>
      <c r="O53" s="33" t="s">
        <v>65</v>
      </c>
      <c r="T53" s="33" t="s">
        <v>318</v>
      </c>
      <c r="U53" s="33" t="s">
        <v>318</v>
      </c>
      <c r="W53" s="33" t="s">
        <v>347</v>
      </c>
      <c r="X53" s="33" t="s">
        <v>347</v>
      </c>
    </row>
    <row r="54" spans="1:24" ht="16.5" x14ac:dyDescent="0.3">
      <c r="A54" s="5" t="s">
        <v>45</v>
      </c>
      <c r="B54" s="5" t="s">
        <v>45</v>
      </c>
      <c r="K54" s="33" t="s">
        <v>6</v>
      </c>
      <c r="L54" s="33" t="s">
        <v>6</v>
      </c>
      <c r="N54" s="33" t="s">
        <v>362</v>
      </c>
      <c r="O54" s="33" t="s">
        <v>362</v>
      </c>
      <c r="T54" s="33" t="s">
        <v>319</v>
      </c>
      <c r="U54" s="33" t="s">
        <v>427</v>
      </c>
      <c r="W54" s="33" t="s">
        <v>109</v>
      </c>
      <c r="X54" s="33" t="s">
        <v>109</v>
      </c>
    </row>
    <row r="55" spans="1:24" ht="16.5" x14ac:dyDescent="0.3">
      <c r="A55" s="5" t="s">
        <v>49</v>
      </c>
      <c r="B55" s="5" t="s">
        <v>49</v>
      </c>
      <c r="K55" s="33" t="s">
        <v>149</v>
      </c>
      <c r="L55" s="33" t="s">
        <v>149</v>
      </c>
      <c r="N55" s="33" t="s">
        <v>257</v>
      </c>
      <c r="O55" s="33" t="s">
        <v>426</v>
      </c>
      <c r="T55" s="33" t="s">
        <v>123</v>
      </c>
      <c r="U55" s="33" t="s">
        <v>123</v>
      </c>
      <c r="W55" s="33" t="s">
        <v>348</v>
      </c>
      <c r="X55" s="33" t="s">
        <v>436</v>
      </c>
    </row>
    <row r="56" spans="1:24" ht="15.75" x14ac:dyDescent="0.25">
      <c r="A56" s="2" t="s">
        <v>220</v>
      </c>
      <c r="B56" s="2" t="s">
        <v>220</v>
      </c>
      <c r="K56" s="33" t="s">
        <v>237</v>
      </c>
      <c r="L56" s="33" t="s">
        <v>237</v>
      </c>
      <c r="N56" s="33" t="s">
        <v>258</v>
      </c>
      <c r="O56" s="33" t="s">
        <v>427</v>
      </c>
      <c r="T56" s="33" t="s">
        <v>126</v>
      </c>
      <c r="U56" s="33" t="s">
        <v>126</v>
      </c>
      <c r="W56" s="33" t="s">
        <v>107</v>
      </c>
      <c r="X56" s="33" t="s">
        <v>107</v>
      </c>
    </row>
    <row r="57" spans="1:24" ht="16.5" x14ac:dyDescent="0.3">
      <c r="A57" s="5" t="s">
        <v>50</v>
      </c>
      <c r="B57" s="5" t="s">
        <v>50</v>
      </c>
      <c r="K57" s="33" t="s">
        <v>456</v>
      </c>
      <c r="L57" s="33" t="s">
        <v>456</v>
      </c>
      <c r="N57" s="33" t="s">
        <v>360</v>
      </c>
      <c r="O57" s="33" t="s">
        <v>360</v>
      </c>
      <c r="T57" s="33" t="s">
        <v>135</v>
      </c>
      <c r="U57" s="33" t="s">
        <v>135</v>
      </c>
      <c r="W57" s="33" t="s">
        <v>108</v>
      </c>
      <c r="X57" s="33" t="s">
        <v>108</v>
      </c>
    </row>
    <row r="58" spans="1:24" ht="16.5" x14ac:dyDescent="0.3">
      <c r="A58" s="5" t="s">
        <v>52</v>
      </c>
      <c r="B58" s="5" t="s">
        <v>52</v>
      </c>
      <c r="K58" s="33"/>
      <c r="L58" s="33"/>
      <c r="N58" s="33" t="s">
        <v>259</v>
      </c>
      <c r="O58" s="33" t="s">
        <v>259</v>
      </c>
      <c r="T58" s="33" t="s">
        <v>320</v>
      </c>
      <c r="U58" s="33" t="s">
        <v>428</v>
      </c>
      <c r="W58" s="33" t="s">
        <v>349</v>
      </c>
      <c r="X58" s="33" t="s">
        <v>349</v>
      </c>
    </row>
    <row r="59" spans="1:24" ht="16.5" x14ac:dyDescent="0.3">
      <c r="A59" s="5" t="s">
        <v>51</v>
      </c>
      <c r="B59" s="5" t="s">
        <v>51</v>
      </c>
      <c r="N59" s="33" t="s">
        <v>361</v>
      </c>
      <c r="O59" s="33" t="s">
        <v>418</v>
      </c>
      <c r="T59" s="33" t="s">
        <v>132</v>
      </c>
      <c r="U59" s="33" t="s">
        <v>132</v>
      </c>
      <c r="W59" s="33" t="s">
        <v>350</v>
      </c>
      <c r="X59" s="33" t="s">
        <v>437</v>
      </c>
    </row>
    <row r="60" spans="1:24" ht="16.5" x14ac:dyDescent="0.3">
      <c r="A60" s="5" t="s">
        <v>53</v>
      </c>
      <c r="B60" s="5" t="s">
        <v>53</v>
      </c>
      <c r="N60" s="33" t="s">
        <v>80</v>
      </c>
      <c r="O60" s="33" t="s">
        <v>80</v>
      </c>
      <c r="T60" s="33" t="s">
        <v>321</v>
      </c>
      <c r="U60" s="33" t="s">
        <v>429</v>
      </c>
      <c r="W60" s="33" t="s">
        <v>351</v>
      </c>
      <c r="X60" s="33" t="s">
        <v>438</v>
      </c>
    </row>
    <row r="61" spans="1:24" ht="16.5" x14ac:dyDescent="0.3">
      <c r="A61" s="5" t="s">
        <v>54</v>
      </c>
      <c r="B61" s="5" t="s">
        <v>54</v>
      </c>
      <c r="N61" s="33" t="s">
        <v>77</v>
      </c>
      <c r="O61" s="33" t="s">
        <v>77</v>
      </c>
      <c r="T61" s="33" t="s">
        <v>322</v>
      </c>
      <c r="U61" s="33" t="s">
        <v>430</v>
      </c>
      <c r="W61" s="33" t="s">
        <v>352</v>
      </c>
      <c r="X61" s="33" t="s">
        <v>439</v>
      </c>
    </row>
    <row r="62" spans="1:24" ht="16.5" x14ac:dyDescent="0.3">
      <c r="A62" s="5" t="s">
        <v>56</v>
      </c>
      <c r="B62" s="5" t="s">
        <v>56</v>
      </c>
      <c r="N62" s="33" t="s">
        <v>260</v>
      </c>
      <c r="O62" s="33" t="s">
        <v>260</v>
      </c>
      <c r="T62" s="33" t="s">
        <v>323</v>
      </c>
      <c r="U62" s="33" t="s">
        <v>323</v>
      </c>
      <c r="W62" s="33" t="s">
        <v>89</v>
      </c>
      <c r="X62" s="33" t="s">
        <v>89</v>
      </c>
    </row>
    <row r="63" spans="1:24" ht="16.5" x14ac:dyDescent="0.3">
      <c r="A63" s="5" t="s">
        <v>57</v>
      </c>
      <c r="B63" s="5" t="s">
        <v>57</v>
      </c>
      <c r="N63" s="33" t="s">
        <v>261</v>
      </c>
      <c r="O63" s="33" t="s">
        <v>261</v>
      </c>
      <c r="T63" s="33" t="s">
        <v>127</v>
      </c>
      <c r="U63" s="33" t="s">
        <v>127</v>
      </c>
      <c r="W63" s="33" t="s">
        <v>111</v>
      </c>
      <c r="X63" s="33" t="s">
        <v>111</v>
      </c>
    </row>
    <row r="64" spans="1:24" ht="16.5" x14ac:dyDescent="0.3">
      <c r="A64" s="5" t="s">
        <v>55</v>
      </c>
      <c r="B64" s="5" t="s">
        <v>55</v>
      </c>
      <c r="N64" s="33" t="s">
        <v>67</v>
      </c>
      <c r="O64" s="33" t="s">
        <v>67</v>
      </c>
      <c r="T64" s="33" t="s">
        <v>128</v>
      </c>
      <c r="U64" s="33" t="s">
        <v>128</v>
      </c>
      <c r="W64" s="33" t="s">
        <v>197</v>
      </c>
      <c r="X64" s="33" t="s">
        <v>197</v>
      </c>
    </row>
    <row r="65" spans="1:24" ht="16.5" x14ac:dyDescent="0.3">
      <c r="A65" s="5" t="s">
        <v>58</v>
      </c>
      <c r="B65" s="5" t="s">
        <v>58</v>
      </c>
      <c r="N65" s="33" t="s">
        <v>262</v>
      </c>
      <c r="O65" s="33" t="s">
        <v>262</v>
      </c>
      <c r="T65" s="33" t="s">
        <v>324</v>
      </c>
      <c r="U65" s="33" t="s">
        <v>431</v>
      </c>
      <c r="W65" s="33" t="s">
        <v>201</v>
      </c>
      <c r="X65" s="33" t="s">
        <v>201</v>
      </c>
    </row>
    <row r="66" spans="1:24" ht="16.5" x14ac:dyDescent="0.3">
      <c r="A66" s="5" t="s">
        <v>59</v>
      </c>
      <c r="B66" s="5" t="s">
        <v>59</v>
      </c>
      <c r="N66" s="33" t="s">
        <v>169</v>
      </c>
      <c r="O66" s="33" t="s">
        <v>169</v>
      </c>
      <c r="T66" s="33" t="s">
        <v>325</v>
      </c>
      <c r="U66" s="33" t="s">
        <v>325</v>
      </c>
      <c r="W66" s="33" t="s">
        <v>101</v>
      </c>
      <c r="X66" s="33" t="s">
        <v>101</v>
      </c>
    </row>
    <row r="67" spans="1:24" ht="16.5" x14ac:dyDescent="0.3">
      <c r="A67" s="5" t="s">
        <v>288</v>
      </c>
      <c r="B67" s="5" t="s">
        <v>288</v>
      </c>
      <c r="N67" s="33" t="s">
        <v>82</v>
      </c>
      <c r="O67" s="33" t="s">
        <v>82</v>
      </c>
      <c r="T67" s="33" t="s">
        <v>326</v>
      </c>
      <c r="U67" s="33" t="s">
        <v>171</v>
      </c>
      <c r="W67" s="33" t="s">
        <v>104</v>
      </c>
      <c r="X67" s="33" t="s">
        <v>104</v>
      </c>
    </row>
    <row r="68" spans="1:24" ht="16.5" x14ac:dyDescent="0.3">
      <c r="A68" s="5" t="s">
        <v>60</v>
      </c>
      <c r="B68" s="5" t="s">
        <v>60</v>
      </c>
      <c r="N68" s="33" t="s">
        <v>263</v>
      </c>
      <c r="O68" s="33" t="s">
        <v>428</v>
      </c>
      <c r="T68" s="33" t="s">
        <v>130</v>
      </c>
      <c r="U68" s="33" t="s">
        <v>130</v>
      </c>
      <c r="W68" s="33" t="s">
        <v>368</v>
      </c>
      <c r="X68" s="33" t="s">
        <v>368</v>
      </c>
    </row>
    <row r="69" spans="1:24" ht="15.75" x14ac:dyDescent="0.25">
      <c r="A69" s="2" t="s">
        <v>216</v>
      </c>
      <c r="B69" s="2" t="s">
        <v>216</v>
      </c>
      <c r="N69" s="33" t="s">
        <v>264</v>
      </c>
      <c r="O69" s="33" t="s">
        <v>429</v>
      </c>
      <c r="T69" s="33" t="s">
        <v>124</v>
      </c>
      <c r="U69" s="33" t="s">
        <v>124</v>
      </c>
      <c r="W69" s="33" t="s">
        <v>93</v>
      </c>
      <c r="X69" s="33" t="s">
        <v>93</v>
      </c>
    </row>
    <row r="70" spans="1:24" ht="16.5" x14ac:dyDescent="0.3">
      <c r="A70" s="5" t="s">
        <v>61</v>
      </c>
      <c r="B70" s="5" t="s">
        <v>61</v>
      </c>
      <c r="N70" s="33" t="s">
        <v>265</v>
      </c>
      <c r="O70" s="33" t="s">
        <v>265</v>
      </c>
      <c r="T70" s="33" t="s">
        <v>115</v>
      </c>
      <c r="U70" s="33" t="s">
        <v>115</v>
      </c>
      <c r="W70" s="33" t="s">
        <v>353</v>
      </c>
      <c r="X70" s="33" t="s">
        <v>353</v>
      </c>
    </row>
    <row r="71" spans="1:24" ht="16.5" x14ac:dyDescent="0.3">
      <c r="A71" s="5" t="s">
        <v>62</v>
      </c>
      <c r="B71" s="5" t="s">
        <v>62</v>
      </c>
      <c r="N71" s="33" t="s">
        <v>266</v>
      </c>
      <c r="O71" s="33" t="s">
        <v>266</v>
      </c>
      <c r="T71" s="33" t="s">
        <v>114</v>
      </c>
      <c r="U71" s="33" t="s">
        <v>114</v>
      </c>
      <c r="W71" s="33" t="s">
        <v>354</v>
      </c>
      <c r="X71" s="33" t="s">
        <v>428</v>
      </c>
    </row>
    <row r="72" spans="1:24" ht="16.5" x14ac:dyDescent="0.3">
      <c r="A72" s="5" t="s">
        <v>241</v>
      </c>
      <c r="B72" s="5" t="s">
        <v>241</v>
      </c>
      <c r="N72" s="33" t="s">
        <v>267</v>
      </c>
      <c r="O72" s="33" t="s">
        <v>430</v>
      </c>
      <c r="W72" s="33" t="s">
        <v>102</v>
      </c>
      <c r="X72" s="33" t="s">
        <v>102</v>
      </c>
    </row>
    <row r="73" spans="1:24" ht="16.5" x14ac:dyDescent="0.3">
      <c r="A73" s="5" t="s">
        <v>63</v>
      </c>
      <c r="B73" s="5" t="s">
        <v>63</v>
      </c>
      <c r="N73" s="33" t="s">
        <v>170</v>
      </c>
      <c r="O73" s="33" t="s">
        <v>170</v>
      </c>
      <c r="W73" s="33" t="s">
        <v>185</v>
      </c>
      <c r="X73" s="33" t="s">
        <v>185</v>
      </c>
    </row>
    <row r="74" spans="1:24" ht="16.5" x14ac:dyDescent="0.3">
      <c r="A74" s="5" t="s">
        <v>250</v>
      </c>
      <c r="B74" s="5" t="s">
        <v>250</v>
      </c>
      <c r="N74" s="33" t="s">
        <v>268</v>
      </c>
      <c r="O74" s="33" t="s">
        <v>268</v>
      </c>
      <c r="W74" s="33" t="s">
        <v>97</v>
      </c>
      <c r="X74" s="33" t="s">
        <v>97</v>
      </c>
    </row>
    <row r="75" spans="1:24" ht="16.5" x14ac:dyDescent="0.3">
      <c r="A75" s="5" t="s">
        <v>68</v>
      </c>
      <c r="B75" s="5" t="s">
        <v>68</v>
      </c>
      <c r="N75" s="33" t="s">
        <v>269</v>
      </c>
      <c r="O75" s="33" t="s">
        <v>269</v>
      </c>
      <c r="W75" s="33" t="s">
        <v>355</v>
      </c>
      <c r="X75" s="33" t="s">
        <v>355</v>
      </c>
    </row>
    <row r="76" spans="1:24" ht="16.5" x14ac:dyDescent="0.3">
      <c r="A76" s="5" t="s">
        <v>71</v>
      </c>
      <c r="B76" s="5" t="s">
        <v>71</v>
      </c>
      <c r="N76" s="33" t="s">
        <v>270</v>
      </c>
      <c r="O76" s="33" t="s">
        <v>270</v>
      </c>
      <c r="W76" s="33" t="s">
        <v>356</v>
      </c>
      <c r="X76" s="33" t="s">
        <v>356</v>
      </c>
    </row>
    <row r="77" spans="1:24" ht="16.5" x14ac:dyDescent="0.3">
      <c r="A77" s="5" t="s">
        <v>69</v>
      </c>
      <c r="B77" s="5" t="s">
        <v>69</v>
      </c>
      <c r="N77" s="33" t="s">
        <v>271</v>
      </c>
      <c r="O77" s="33" t="s">
        <v>431</v>
      </c>
      <c r="W77" s="33" t="s">
        <v>94</v>
      </c>
      <c r="X77" s="33" t="s">
        <v>94</v>
      </c>
    </row>
    <row r="78" spans="1:24" ht="16.5" x14ac:dyDescent="0.3">
      <c r="A78" s="5" t="s">
        <v>64</v>
      </c>
      <c r="B78" s="5" t="s">
        <v>64</v>
      </c>
      <c r="N78" s="33" t="s">
        <v>171</v>
      </c>
      <c r="O78" s="33" t="s">
        <v>171</v>
      </c>
      <c r="W78" s="33" t="s">
        <v>202</v>
      </c>
      <c r="X78" s="33" t="s">
        <v>202</v>
      </c>
    </row>
    <row r="79" spans="1:24" ht="16.5" x14ac:dyDescent="0.3">
      <c r="A79" s="5" t="s">
        <v>72</v>
      </c>
      <c r="B79" s="5" t="s">
        <v>72</v>
      </c>
      <c r="N79" s="33" t="s">
        <v>272</v>
      </c>
      <c r="O79" s="33" t="s">
        <v>272</v>
      </c>
      <c r="W79" s="33" t="s">
        <v>357</v>
      </c>
      <c r="X79" s="33" t="s">
        <v>432</v>
      </c>
    </row>
    <row r="80" spans="1:24" ht="16.5" x14ac:dyDescent="0.3">
      <c r="A80" s="5" t="s">
        <v>66</v>
      </c>
      <c r="B80" s="5" t="s">
        <v>66</v>
      </c>
      <c r="N80" s="33" t="s">
        <v>172</v>
      </c>
      <c r="O80" s="33" t="s">
        <v>172</v>
      </c>
      <c r="W80" s="33" t="s">
        <v>106</v>
      </c>
      <c r="X80" s="33" t="s">
        <v>106</v>
      </c>
    </row>
    <row r="81" spans="1:15" ht="16.5" x14ac:dyDescent="0.3">
      <c r="A81" s="5" t="s">
        <v>65</v>
      </c>
      <c r="B81" s="5" t="s">
        <v>65</v>
      </c>
      <c r="N81" s="33" t="s">
        <v>273</v>
      </c>
      <c r="O81" s="33" t="s">
        <v>273</v>
      </c>
    </row>
    <row r="82" spans="1:15" ht="16.5" x14ac:dyDescent="0.3">
      <c r="A82" s="5" t="s">
        <v>79</v>
      </c>
      <c r="B82" s="5" t="s">
        <v>79</v>
      </c>
      <c r="N82" s="33" t="s">
        <v>274</v>
      </c>
      <c r="O82" s="33" t="s">
        <v>274</v>
      </c>
    </row>
    <row r="83" spans="1:15" ht="16.5" x14ac:dyDescent="0.3">
      <c r="A83" s="5" t="s">
        <v>276</v>
      </c>
      <c r="B83" s="5" t="s">
        <v>276</v>
      </c>
      <c r="N83" s="33" t="s">
        <v>275</v>
      </c>
      <c r="O83" s="33" t="s">
        <v>275</v>
      </c>
    </row>
    <row r="84" spans="1:15" ht="16.5" x14ac:dyDescent="0.3">
      <c r="A84" s="5" t="s">
        <v>75</v>
      </c>
      <c r="B84" s="5" t="s">
        <v>75</v>
      </c>
      <c r="N84" s="33" t="s">
        <v>173</v>
      </c>
      <c r="O84" s="33" t="s">
        <v>173</v>
      </c>
    </row>
    <row r="85" spans="1:15" ht="16.5" x14ac:dyDescent="0.3">
      <c r="A85" s="5" t="s">
        <v>74</v>
      </c>
      <c r="B85" s="5" t="s">
        <v>74</v>
      </c>
      <c r="N85" s="33" t="s">
        <v>69</v>
      </c>
      <c r="O85" s="33" t="s">
        <v>69</v>
      </c>
    </row>
    <row r="86" spans="1:15" ht="16.5" x14ac:dyDescent="0.3">
      <c r="A86" s="5" t="s">
        <v>78</v>
      </c>
      <c r="B86" s="5" t="s">
        <v>78</v>
      </c>
      <c r="N86" s="33" t="s">
        <v>276</v>
      </c>
      <c r="O86" s="33" t="s">
        <v>432</v>
      </c>
    </row>
    <row r="87" spans="1:15" ht="16.5" x14ac:dyDescent="0.3">
      <c r="A87" s="5" t="s">
        <v>77</v>
      </c>
      <c r="B87" s="5" t="s">
        <v>77</v>
      </c>
      <c r="N87" s="33" t="s">
        <v>277</v>
      </c>
      <c r="O87" s="33" t="s">
        <v>277</v>
      </c>
    </row>
    <row r="88" spans="1:15" ht="16.5" x14ac:dyDescent="0.3">
      <c r="A88" s="5" t="s">
        <v>67</v>
      </c>
      <c r="B88" s="5" t="s">
        <v>67</v>
      </c>
    </row>
    <row r="89" spans="1:15" ht="16.5" x14ac:dyDescent="0.3">
      <c r="A89" s="5" t="s">
        <v>70</v>
      </c>
      <c r="B89" s="5" t="s">
        <v>70</v>
      </c>
    </row>
    <row r="90" spans="1:15" ht="16.5" x14ac:dyDescent="0.3">
      <c r="A90" s="5" t="s">
        <v>73</v>
      </c>
      <c r="B90" s="5" t="s">
        <v>73</v>
      </c>
    </row>
    <row r="91" spans="1:15" ht="16.5" x14ac:dyDescent="0.3">
      <c r="A91" s="5" t="s">
        <v>81</v>
      </c>
      <c r="B91" s="5" t="s">
        <v>81</v>
      </c>
    </row>
    <row r="92" spans="1:15" ht="16.5" x14ac:dyDescent="0.3">
      <c r="A92" s="5" t="s">
        <v>82</v>
      </c>
      <c r="B92" s="5" t="s">
        <v>82</v>
      </c>
    </row>
    <row r="93" spans="1:15" ht="16.5" x14ac:dyDescent="0.3">
      <c r="A93" s="5" t="s">
        <v>80</v>
      </c>
      <c r="B93" s="5" t="s">
        <v>80</v>
      </c>
    </row>
    <row r="94" spans="1:15" ht="16.5" x14ac:dyDescent="0.3">
      <c r="A94" s="5" t="s">
        <v>84</v>
      </c>
      <c r="B94" s="5" t="s">
        <v>84</v>
      </c>
    </row>
    <row r="95" spans="1:15" ht="16.5" x14ac:dyDescent="0.3">
      <c r="A95" s="5" t="s">
        <v>76</v>
      </c>
      <c r="B95" s="5" t="s">
        <v>76</v>
      </c>
    </row>
    <row r="96" spans="1:15" ht="16.5" x14ac:dyDescent="0.3">
      <c r="A96" s="5" t="s">
        <v>83</v>
      </c>
      <c r="B96" s="5" t="s">
        <v>83</v>
      </c>
    </row>
    <row r="97" spans="1:2" ht="16.5" x14ac:dyDescent="0.3">
      <c r="A97" s="5" t="s">
        <v>267</v>
      </c>
      <c r="B97" s="5" t="s">
        <v>267</v>
      </c>
    </row>
    <row r="98" spans="1:2" ht="16.5" x14ac:dyDescent="0.3">
      <c r="A98" s="5" t="s">
        <v>171</v>
      </c>
      <c r="B98" s="5" t="s">
        <v>171</v>
      </c>
    </row>
    <row r="99" spans="1:2" ht="16.5" x14ac:dyDescent="0.3">
      <c r="A99" s="5" t="s">
        <v>85</v>
      </c>
      <c r="B99" s="5" t="s">
        <v>85</v>
      </c>
    </row>
    <row r="100" spans="1:2" x14ac:dyDescent="0.25">
      <c r="A100" s="2" t="s">
        <v>222</v>
      </c>
      <c r="B100" s="2" t="s">
        <v>222</v>
      </c>
    </row>
    <row r="101" spans="1:2" ht="16.5" x14ac:dyDescent="0.3">
      <c r="A101" s="5" t="s">
        <v>86</v>
      </c>
      <c r="B101" s="5" t="s">
        <v>86</v>
      </c>
    </row>
    <row r="102" spans="1:2" ht="16.5" x14ac:dyDescent="0.3">
      <c r="A102" s="5" t="s">
        <v>87</v>
      </c>
      <c r="B102" s="5" t="s">
        <v>87</v>
      </c>
    </row>
    <row r="103" spans="1:2" x14ac:dyDescent="0.25">
      <c r="A103" s="2" t="s">
        <v>223</v>
      </c>
      <c r="B103" s="2" t="s">
        <v>223</v>
      </c>
    </row>
    <row r="104" spans="1:2" ht="16.5" x14ac:dyDescent="0.3">
      <c r="A104" s="5" t="s">
        <v>88</v>
      </c>
      <c r="B104" s="5" t="s">
        <v>88</v>
      </c>
    </row>
    <row r="105" spans="1:2" ht="16.5" x14ac:dyDescent="0.3">
      <c r="A105" s="5" t="s">
        <v>89</v>
      </c>
      <c r="B105" s="5" t="s">
        <v>89</v>
      </c>
    </row>
    <row r="106" spans="1:2" ht="16.5" x14ac:dyDescent="0.3">
      <c r="A106" s="5" t="s">
        <v>90</v>
      </c>
      <c r="B106" s="5" t="s">
        <v>90</v>
      </c>
    </row>
    <row r="107" spans="1:2" ht="16.5" x14ac:dyDescent="0.3">
      <c r="A107" s="5" t="s">
        <v>91</v>
      </c>
      <c r="B107" s="5" t="s">
        <v>91</v>
      </c>
    </row>
    <row r="108" spans="1:2" ht="16.5" x14ac:dyDescent="0.3">
      <c r="A108" s="5" t="s">
        <v>92</v>
      </c>
      <c r="B108" s="5" t="s">
        <v>92</v>
      </c>
    </row>
    <row r="109" spans="1:2" ht="16.5" x14ac:dyDescent="0.3">
      <c r="A109" s="5" t="s">
        <v>348</v>
      </c>
      <c r="B109" s="5" t="s">
        <v>348</v>
      </c>
    </row>
    <row r="110" spans="1:2" ht="16.5" x14ac:dyDescent="0.3">
      <c r="A110" s="5" t="s">
        <v>93</v>
      </c>
      <c r="B110" s="5" t="s">
        <v>93</v>
      </c>
    </row>
    <row r="111" spans="1:2" ht="16.5" x14ac:dyDescent="0.3">
      <c r="A111" s="5" t="s">
        <v>95</v>
      </c>
      <c r="B111" s="5" t="s">
        <v>95</v>
      </c>
    </row>
    <row r="112" spans="1:2" ht="16.5" x14ac:dyDescent="0.3">
      <c r="A112" s="5" t="s">
        <v>96</v>
      </c>
      <c r="B112" s="5" t="s">
        <v>96</v>
      </c>
    </row>
    <row r="113" spans="1:2" ht="16.5" x14ac:dyDescent="0.3">
      <c r="A113" s="5" t="s">
        <v>106</v>
      </c>
      <c r="B113" s="5" t="s">
        <v>106</v>
      </c>
    </row>
    <row r="114" spans="1:2" ht="16.5" x14ac:dyDescent="0.3">
      <c r="A114" s="5" t="s">
        <v>99</v>
      </c>
      <c r="B114" s="5" t="s">
        <v>99</v>
      </c>
    </row>
    <row r="115" spans="1:2" ht="16.5" x14ac:dyDescent="0.3">
      <c r="A115" s="5" t="s">
        <v>97</v>
      </c>
      <c r="B115" s="5" t="s">
        <v>97</v>
      </c>
    </row>
    <row r="116" spans="1:2" ht="16.5" x14ac:dyDescent="0.3">
      <c r="A116" s="5" t="s">
        <v>94</v>
      </c>
      <c r="B116" s="5" t="s">
        <v>94</v>
      </c>
    </row>
    <row r="117" spans="1:2" ht="16.5" x14ac:dyDescent="0.3">
      <c r="A117" s="5" t="s">
        <v>98</v>
      </c>
      <c r="B117" s="5" t="s">
        <v>98</v>
      </c>
    </row>
    <row r="118" spans="1:2" ht="16.5" x14ac:dyDescent="0.3">
      <c r="A118" s="5" t="s">
        <v>103</v>
      </c>
      <c r="B118" s="5" t="s">
        <v>103</v>
      </c>
    </row>
    <row r="119" spans="1:2" ht="16.5" x14ac:dyDescent="0.3">
      <c r="A119" s="5" t="s">
        <v>105</v>
      </c>
      <c r="B119" s="5" t="s">
        <v>105</v>
      </c>
    </row>
    <row r="120" spans="1:2" ht="16.5" x14ac:dyDescent="0.3">
      <c r="A120" s="5" t="s">
        <v>101</v>
      </c>
      <c r="B120" s="5" t="s">
        <v>101</v>
      </c>
    </row>
    <row r="121" spans="1:2" ht="16.5" x14ac:dyDescent="0.3">
      <c r="A121" s="5" t="s">
        <v>332</v>
      </c>
      <c r="B121" s="5" t="s">
        <v>332</v>
      </c>
    </row>
    <row r="122" spans="1:2" ht="16.5" x14ac:dyDescent="0.3">
      <c r="A122" s="5" t="s">
        <v>180</v>
      </c>
      <c r="B122" s="5" t="s">
        <v>180</v>
      </c>
    </row>
    <row r="123" spans="1:2" ht="16.5" x14ac:dyDescent="0.3">
      <c r="A123" s="5" t="s">
        <v>140</v>
      </c>
      <c r="B123" s="5" t="s">
        <v>140</v>
      </c>
    </row>
    <row r="124" spans="1:2" ht="16.5" x14ac:dyDescent="0.3">
      <c r="A124" s="5" t="s">
        <v>181</v>
      </c>
      <c r="B124" s="5" t="s">
        <v>181</v>
      </c>
    </row>
    <row r="125" spans="1:2" ht="16.5" x14ac:dyDescent="0.3">
      <c r="A125" s="5" t="s">
        <v>111</v>
      </c>
      <c r="B125" s="5" t="s">
        <v>111</v>
      </c>
    </row>
    <row r="126" spans="1:2" ht="16.5" x14ac:dyDescent="0.3">
      <c r="A126" s="5" t="s">
        <v>100</v>
      </c>
      <c r="B126" s="5" t="s">
        <v>100</v>
      </c>
    </row>
    <row r="127" spans="1:2" ht="16.5" x14ac:dyDescent="0.3">
      <c r="A127" s="5" t="s">
        <v>102</v>
      </c>
      <c r="B127" s="5" t="s">
        <v>102</v>
      </c>
    </row>
    <row r="128" spans="1:2" ht="16.5" x14ac:dyDescent="0.3">
      <c r="A128" s="5" t="s">
        <v>109</v>
      </c>
      <c r="B128" s="5" t="s">
        <v>109</v>
      </c>
    </row>
    <row r="129" spans="1:2" ht="16.5" x14ac:dyDescent="0.3">
      <c r="A129" s="5" t="s">
        <v>175</v>
      </c>
      <c r="B129" s="5" t="s">
        <v>175</v>
      </c>
    </row>
    <row r="130" spans="1:2" ht="16.5" x14ac:dyDescent="0.3">
      <c r="A130" s="5" t="s">
        <v>104</v>
      </c>
      <c r="B130" s="5" t="s">
        <v>104</v>
      </c>
    </row>
    <row r="131" spans="1:2" ht="16.5" x14ac:dyDescent="0.3">
      <c r="A131" s="5" t="s">
        <v>107</v>
      </c>
      <c r="B131" s="5" t="s">
        <v>107</v>
      </c>
    </row>
    <row r="132" spans="1:2" ht="16.5" x14ac:dyDescent="0.3">
      <c r="A132" s="5" t="s">
        <v>108</v>
      </c>
      <c r="B132" s="5" t="s">
        <v>108</v>
      </c>
    </row>
    <row r="133" spans="1:2" ht="16.5" x14ac:dyDescent="0.3">
      <c r="A133" s="5" t="s">
        <v>337</v>
      </c>
      <c r="B133" s="5" t="s">
        <v>337</v>
      </c>
    </row>
    <row r="134" spans="1:2" ht="16.5" x14ac:dyDescent="0.3">
      <c r="A134" s="5" t="s">
        <v>113</v>
      </c>
      <c r="B134" s="5" t="s">
        <v>113</v>
      </c>
    </row>
    <row r="135" spans="1:2" x14ac:dyDescent="0.25">
      <c r="A135" s="2" t="s">
        <v>221</v>
      </c>
      <c r="B135" s="2" t="s">
        <v>221</v>
      </c>
    </row>
    <row r="136" spans="1:2" ht="16.5" x14ac:dyDescent="0.3">
      <c r="A136" s="5" t="s">
        <v>114</v>
      </c>
      <c r="B136" s="5" t="s">
        <v>114</v>
      </c>
    </row>
    <row r="137" spans="1:2" ht="16.5" x14ac:dyDescent="0.3">
      <c r="A137" s="5" t="s">
        <v>115</v>
      </c>
      <c r="B137" s="5" t="s">
        <v>115</v>
      </c>
    </row>
    <row r="138" spans="1:2" ht="16.5" x14ac:dyDescent="0.3">
      <c r="A138" s="5" t="s">
        <v>116</v>
      </c>
      <c r="B138" s="5" t="s">
        <v>116</v>
      </c>
    </row>
    <row r="139" spans="1:2" ht="16.5" x14ac:dyDescent="0.3">
      <c r="A139" s="5" t="s">
        <v>117</v>
      </c>
      <c r="B139" s="5" t="s">
        <v>117</v>
      </c>
    </row>
    <row r="140" spans="1:2" ht="16.5" x14ac:dyDescent="0.3">
      <c r="A140" s="5" t="s">
        <v>321</v>
      </c>
      <c r="B140" s="5" t="s">
        <v>321</v>
      </c>
    </row>
    <row r="141" spans="1:2" ht="16.5" x14ac:dyDescent="0.3">
      <c r="A141" s="5" t="s">
        <v>118</v>
      </c>
      <c r="B141" s="5" t="s">
        <v>118</v>
      </c>
    </row>
    <row r="142" spans="1:2" ht="16.5" x14ac:dyDescent="0.3">
      <c r="A142" s="5" t="s">
        <v>120</v>
      </c>
      <c r="B142" s="5" t="s">
        <v>120</v>
      </c>
    </row>
    <row r="143" spans="1:2" ht="16.5" x14ac:dyDescent="0.3">
      <c r="A143" s="5" t="s">
        <v>119</v>
      </c>
      <c r="B143" s="5" t="s">
        <v>119</v>
      </c>
    </row>
    <row r="144" spans="1:2" ht="16.5" x14ac:dyDescent="0.3">
      <c r="A144" s="5" t="s">
        <v>121</v>
      </c>
      <c r="B144" s="5" t="s">
        <v>121</v>
      </c>
    </row>
    <row r="145" spans="1:2" ht="16.5" x14ac:dyDescent="0.3">
      <c r="A145" s="5" t="s">
        <v>313</v>
      </c>
      <c r="B145" s="5" t="s">
        <v>313</v>
      </c>
    </row>
    <row r="146" spans="1:2" ht="16.5" x14ac:dyDescent="0.3">
      <c r="A146" s="5" t="s">
        <v>122</v>
      </c>
      <c r="B146" s="5" t="s">
        <v>122</v>
      </c>
    </row>
    <row r="147" spans="1:2" ht="16.5" x14ac:dyDescent="0.3">
      <c r="A147" s="5" t="s">
        <v>294</v>
      </c>
      <c r="B147" s="5" t="s">
        <v>294</v>
      </c>
    </row>
    <row r="148" spans="1:2" ht="16.5" x14ac:dyDescent="0.3">
      <c r="A148" s="5" t="s">
        <v>123</v>
      </c>
      <c r="B148" s="5" t="s">
        <v>123</v>
      </c>
    </row>
    <row r="149" spans="1:2" ht="16.5" x14ac:dyDescent="0.3">
      <c r="A149" s="5" t="s">
        <v>126</v>
      </c>
      <c r="B149" s="5" t="s">
        <v>126</v>
      </c>
    </row>
    <row r="150" spans="1:2" ht="16.5" x14ac:dyDescent="0.3">
      <c r="A150" s="5" t="s">
        <v>320</v>
      </c>
      <c r="B150" s="5" t="s">
        <v>320</v>
      </c>
    </row>
    <row r="151" spans="1:2" ht="16.5" x14ac:dyDescent="0.3">
      <c r="A151" s="5" t="s">
        <v>124</v>
      </c>
      <c r="B151" s="5" t="s">
        <v>124</v>
      </c>
    </row>
    <row r="152" spans="1:2" ht="16.5" x14ac:dyDescent="0.3">
      <c r="A152" s="5" t="s">
        <v>133</v>
      </c>
      <c r="B152" s="5" t="s">
        <v>133</v>
      </c>
    </row>
    <row r="153" spans="1:2" ht="16.5" x14ac:dyDescent="0.3">
      <c r="A153" s="5" t="s">
        <v>128</v>
      </c>
      <c r="B153" s="5" t="s">
        <v>128</v>
      </c>
    </row>
    <row r="154" spans="1:2" ht="16.5" x14ac:dyDescent="0.3">
      <c r="A154" s="5" t="s">
        <v>129</v>
      </c>
      <c r="B154" s="5" t="s">
        <v>129</v>
      </c>
    </row>
    <row r="155" spans="1:2" ht="16.5" x14ac:dyDescent="0.3">
      <c r="A155" s="5" t="s">
        <v>125</v>
      </c>
      <c r="B155" s="5" t="s">
        <v>125</v>
      </c>
    </row>
    <row r="156" spans="1:2" ht="16.5" x14ac:dyDescent="0.3">
      <c r="A156" s="5" t="s">
        <v>130</v>
      </c>
      <c r="B156" s="5" t="s">
        <v>130</v>
      </c>
    </row>
    <row r="157" spans="1:2" ht="16.5" x14ac:dyDescent="0.3">
      <c r="A157" s="5" t="s">
        <v>127</v>
      </c>
      <c r="B157" s="5" t="s">
        <v>127</v>
      </c>
    </row>
    <row r="158" spans="1:2" ht="16.5" x14ac:dyDescent="0.3">
      <c r="A158" s="5" t="s">
        <v>311</v>
      </c>
      <c r="B158" s="5" t="s">
        <v>311</v>
      </c>
    </row>
    <row r="159" spans="1:2" ht="16.5" x14ac:dyDescent="0.3">
      <c r="A159" s="5" t="s">
        <v>131</v>
      </c>
      <c r="B159" s="5" t="s">
        <v>131</v>
      </c>
    </row>
    <row r="160" spans="1:2" ht="16.5" x14ac:dyDescent="0.3">
      <c r="A160" s="5" t="s">
        <v>132</v>
      </c>
      <c r="B160" s="5" t="s">
        <v>132</v>
      </c>
    </row>
    <row r="161" spans="1:2" ht="16.5" x14ac:dyDescent="0.3">
      <c r="A161" s="5" t="s">
        <v>136</v>
      </c>
      <c r="B161" s="5" t="s">
        <v>136</v>
      </c>
    </row>
    <row r="162" spans="1:2" ht="16.5" x14ac:dyDescent="0.3">
      <c r="A162" s="5" t="s">
        <v>312</v>
      </c>
      <c r="B162" s="5" t="s">
        <v>312</v>
      </c>
    </row>
    <row r="163" spans="1:2" ht="16.5" x14ac:dyDescent="0.3">
      <c r="A163" s="5" t="s">
        <v>134</v>
      </c>
      <c r="B163" s="5" t="s">
        <v>134</v>
      </c>
    </row>
    <row r="164" spans="1:2" ht="16.5" x14ac:dyDescent="0.3">
      <c r="A164" s="5" t="s">
        <v>322</v>
      </c>
      <c r="B164" s="5" t="s">
        <v>322</v>
      </c>
    </row>
    <row r="165" spans="1:2" ht="16.5" x14ac:dyDescent="0.3">
      <c r="A165" s="5" t="s">
        <v>137</v>
      </c>
      <c r="B165" s="5" t="s">
        <v>137</v>
      </c>
    </row>
    <row r="166" spans="1:2" x14ac:dyDescent="0.25">
      <c r="A166" s="2" t="s">
        <v>218</v>
      </c>
      <c r="B166" s="2" t="s">
        <v>218</v>
      </c>
    </row>
    <row r="167" spans="1:2" ht="16.5" x14ac:dyDescent="0.25">
      <c r="A167" s="9" t="s">
        <v>138</v>
      </c>
      <c r="B167" s="9" t="s">
        <v>138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OUTIL</vt:lpstr>
      <vt:lpstr>FILTRES</vt:lpstr>
      <vt:lpstr>Exportations </vt:lpstr>
      <vt:lpstr>Importations</vt:lpstr>
      <vt:lpstr>Exportations  (adap)</vt:lpstr>
      <vt:lpstr>Importations (adap)</vt:lpstr>
      <vt:lpstr>REF</vt:lpstr>
    </vt:vector>
  </TitlesOfParts>
  <Company>OC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ZEJLI Hajiba</dc:creator>
  <cp:lastModifiedBy>BHAHOU Ahmed</cp:lastModifiedBy>
  <dcterms:created xsi:type="dcterms:W3CDTF">2022-12-02T15:10:17Z</dcterms:created>
  <dcterms:modified xsi:type="dcterms:W3CDTF">2026-04-27T14:12:47Z</dcterms:modified>
</cp:coreProperties>
</file>